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.rios\Desktop\"/>
    </mc:Choice>
  </mc:AlternateContent>
  <workbookProtection workbookAlgorithmName="SHA-512" workbookHashValue="jlWQf3xmquhnX3e72GF3MvnJ35p00Dpt1dAvJ7T/B0bix3HoNJlIU5Wcb1TSKc5hNtho2VQt/ScayM1rDIOU2w==" workbookSaltValue="8DYIGLE6B23LQSIhhJPVaA==" workbookSpinCount="100000" lockStructure="1"/>
  <bookViews>
    <workbookView xWindow="-120" yWindow="-120" windowWidth="20730" windowHeight="11040" tabRatio="943" firstSheet="1" activeTab="1"/>
  </bookViews>
  <sheets>
    <sheet name="AUX1" sheetId="1" state="hidden" r:id="rId1"/>
    <sheet name="IDENTIF" sheetId="2" r:id="rId2"/>
    <sheet name="VAT" sheetId="3" r:id="rId3"/>
    <sheet name="EVE" sheetId="4" r:id="rId4"/>
    <sheet name="EST" sheetId="5" r:id="rId5"/>
    <sheet name="FUN" sheetId="6" r:id="rId6"/>
    <sheet name="CATEN" sheetId="7" r:id="rId7"/>
    <sheet name="LAB_MEX" sheetId="8" r:id="rId8"/>
    <sheet name="Controle Interno" sheetId="18" r:id="rId9"/>
    <sheet name="EXTRAT_1" sheetId="9" state="hidden" r:id="rId10"/>
    <sheet name="EXTRAT_2" sheetId="10" state="hidden" r:id="rId11"/>
    <sheet name="PERFIL 2017-2019" sheetId="17" state="hidden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9" i="2" l="1"/>
  <c r="J49" i="2"/>
  <c r="G67" i="18" l="1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68" i="18" s="1"/>
  <c r="R6" i="18"/>
  <c r="I6" i="18"/>
  <c r="K6" i="18" s="1"/>
  <c r="R5" i="18"/>
  <c r="R4" i="18"/>
  <c r="J6" i="18" l="1"/>
  <c r="AH30" i="1" l="1"/>
  <c r="AH28" i="1"/>
  <c r="AH20" i="1"/>
  <c r="AH29" i="1" s="1"/>
  <c r="AH18" i="1"/>
  <c r="AH16" i="1"/>
  <c r="AH15" i="1"/>
  <c r="AH14" i="1"/>
  <c r="K30" i="17"/>
  <c r="K28" i="17"/>
  <c r="K20" i="17"/>
  <c r="K29" i="17" s="1"/>
  <c r="K18" i="17"/>
  <c r="K16" i="17"/>
  <c r="K15" i="17"/>
  <c r="K14" i="17"/>
  <c r="K48" i="2" l="1"/>
  <c r="J48" i="2"/>
  <c r="K47" i="2"/>
  <c r="J47" i="2"/>
  <c r="K46" i="2"/>
  <c r="J46" i="2"/>
  <c r="F49" i="2"/>
  <c r="H49" i="2"/>
  <c r="G49" i="2"/>
  <c r="U7" i="1"/>
  <c r="I39" i="1"/>
  <c r="G39" i="1"/>
  <c r="I38" i="1"/>
  <c r="G38" i="1"/>
  <c r="I37" i="1"/>
  <c r="G37" i="1"/>
  <c r="I49" i="2" l="1"/>
  <c r="L49" i="2"/>
  <c r="U6" i="1"/>
  <c r="U8" i="1"/>
  <c r="U9" i="1"/>
  <c r="T7" i="1"/>
  <c r="T8" i="1"/>
  <c r="T9" i="1"/>
  <c r="T6" i="1"/>
  <c r="W12" i="1" l="1"/>
  <c r="AV21" i="5" l="1"/>
  <c r="AV19" i="5"/>
  <c r="AW6" i="5"/>
  <c r="AW7" i="5"/>
  <c r="AW8" i="5"/>
  <c r="AW9" i="5"/>
  <c r="AV7" i="5"/>
  <c r="AV8" i="5"/>
  <c r="AV9" i="5"/>
  <c r="AV6" i="5"/>
  <c r="AU21" i="4"/>
  <c r="AU19" i="4"/>
  <c r="AU7" i="4"/>
  <c r="AV7" i="4"/>
  <c r="AU8" i="4"/>
  <c r="AV8" i="4"/>
  <c r="AU9" i="4"/>
  <c r="AV9" i="4"/>
  <c r="AV6" i="4"/>
  <c r="AU6" i="4"/>
  <c r="AX21" i="3" l="1"/>
  <c r="AX19" i="3" l="1"/>
  <c r="AY6" i="3"/>
  <c r="AY7" i="3"/>
  <c r="AY8" i="3"/>
  <c r="AY9" i="3"/>
  <c r="AX7" i="3"/>
  <c r="AX8" i="3"/>
  <c r="AX9" i="3"/>
  <c r="AX6" i="3"/>
  <c r="V21" i="1"/>
  <c r="F48" i="2"/>
  <c r="F47" i="2"/>
  <c r="F46" i="2"/>
  <c r="H48" i="2"/>
  <c r="G48" i="2"/>
  <c r="H47" i="2"/>
  <c r="G47" i="2"/>
  <c r="H46" i="2"/>
  <c r="G46" i="2"/>
  <c r="X15" i="1"/>
  <c r="X14" i="1"/>
  <c r="X13" i="1"/>
  <c r="X12" i="1"/>
  <c r="W13" i="1"/>
  <c r="W14" i="1"/>
  <c r="W15" i="1"/>
  <c r="L48" i="2" l="1"/>
  <c r="L47" i="2"/>
  <c r="L46" i="2"/>
  <c r="I48" i="2"/>
  <c r="I47" i="2"/>
  <c r="I46" i="2"/>
  <c r="I6" i="7"/>
  <c r="J6" i="7" s="1"/>
  <c r="BX29" i="10"/>
  <c r="BW29" i="10"/>
  <c r="BV29" i="10"/>
  <c r="BU29" i="10"/>
  <c r="BT29" i="10"/>
  <c r="BX48" i="10"/>
  <c r="BW48" i="10"/>
  <c r="BV48" i="10"/>
  <c r="BU48" i="10"/>
  <c r="BT48" i="10"/>
  <c r="R10" i="8"/>
  <c r="R11" i="8"/>
  <c r="R12" i="8"/>
  <c r="R13" i="8"/>
  <c r="R9" i="8"/>
  <c r="K6" i="7" l="1"/>
  <c r="AT95" i="10" l="1"/>
  <c r="AS95" i="10"/>
  <c r="AQ95" i="10"/>
  <c r="AP95" i="10"/>
  <c r="AP180" i="10" s="1"/>
  <c r="AO95" i="10"/>
  <c r="AR95" i="10" s="1"/>
  <c r="AR180" i="10" s="1"/>
  <c r="AN95" i="10"/>
  <c r="AN180" i="10" s="1"/>
  <c r="N95" i="10"/>
  <c r="N180" i="10" s="1"/>
  <c r="M95" i="10"/>
  <c r="L95" i="10"/>
  <c r="J95" i="10"/>
  <c r="I95" i="10"/>
  <c r="I180" i="10" s="1"/>
  <c r="H95" i="10"/>
  <c r="G95" i="10"/>
  <c r="G180" i="10" s="1"/>
  <c r="BX5" i="10"/>
  <c r="BW5" i="10"/>
  <c r="BV5" i="10"/>
  <c r="BU5" i="10"/>
  <c r="BT5" i="10"/>
  <c r="S95" i="9"/>
  <c r="R95" i="9"/>
  <c r="Q95" i="9"/>
  <c r="O95" i="9"/>
  <c r="M95" i="9"/>
  <c r="L95" i="9"/>
  <c r="K95" i="9"/>
  <c r="J95" i="9"/>
  <c r="I95" i="9"/>
  <c r="H95" i="9"/>
  <c r="G95" i="9"/>
  <c r="U13" i="8"/>
  <c r="U12" i="8"/>
  <c r="Z12" i="8" s="1"/>
  <c r="Z89" i="9" s="1"/>
  <c r="U11" i="8"/>
  <c r="U10" i="8"/>
  <c r="X10" i="8" s="1"/>
  <c r="X87" i="9" s="1"/>
  <c r="U9" i="8"/>
  <c r="S13" i="8"/>
  <c r="Q13" i="8"/>
  <c r="S12" i="8"/>
  <c r="Q12" i="8"/>
  <c r="S11" i="8"/>
  <c r="Q11" i="8"/>
  <c r="S10" i="8"/>
  <c r="Q10" i="8"/>
  <c r="S9" i="8"/>
  <c r="Q9" i="8"/>
  <c r="N2" i="8"/>
  <c r="AU95" i="10"/>
  <c r="F18" i="7"/>
  <c r="F2" i="7" s="1"/>
  <c r="C95" i="10" s="1"/>
  <c r="C180" i="10" s="1"/>
  <c r="U22" i="6"/>
  <c r="S22" i="6"/>
  <c r="T22" i="6" s="1"/>
  <c r="U21" i="6"/>
  <c r="S21" i="6"/>
  <c r="T21" i="6" s="1"/>
  <c r="U20" i="6"/>
  <c r="S20" i="6"/>
  <c r="T20" i="6" s="1"/>
  <c r="U19" i="6"/>
  <c r="S19" i="6"/>
  <c r="T19" i="6" s="1"/>
  <c r="U18" i="6"/>
  <c r="S18" i="6"/>
  <c r="T18" i="6" s="1"/>
  <c r="U17" i="6"/>
  <c r="S17" i="6"/>
  <c r="T17" i="6" s="1"/>
  <c r="U16" i="6"/>
  <c r="S16" i="6"/>
  <c r="T16" i="6" s="1"/>
  <c r="U15" i="6"/>
  <c r="S15" i="6"/>
  <c r="T15" i="6" s="1"/>
  <c r="U14" i="6"/>
  <c r="S14" i="6"/>
  <c r="T14" i="6" s="1"/>
  <c r="U13" i="6"/>
  <c r="S13" i="6"/>
  <c r="T13" i="6" s="1"/>
  <c r="U12" i="6"/>
  <c r="S12" i="6"/>
  <c r="T12" i="6" s="1"/>
  <c r="U11" i="6"/>
  <c r="S11" i="6"/>
  <c r="T11" i="6" s="1"/>
  <c r="U10" i="6"/>
  <c r="S10" i="6"/>
  <c r="T10" i="6" s="1"/>
  <c r="U9" i="6"/>
  <c r="S9" i="6"/>
  <c r="T9" i="6" s="1"/>
  <c r="U8" i="6"/>
  <c r="S8" i="6"/>
  <c r="T8" i="6" s="1"/>
  <c r="P2" i="6"/>
  <c r="AB21" i="5"/>
  <c r="Z21" i="5"/>
  <c r="AA21" i="5" s="1"/>
  <c r="AB20" i="5"/>
  <c r="Z20" i="5"/>
  <c r="AA20" i="5" s="1"/>
  <c r="AB19" i="5"/>
  <c r="Z19" i="5"/>
  <c r="AA19" i="5" s="1"/>
  <c r="AB18" i="5"/>
  <c r="Z18" i="5"/>
  <c r="AA18" i="5" s="1"/>
  <c r="AB17" i="5"/>
  <c r="Z17" i="5"/>
  <c r="AA17" i="5" s="1"/>
  <c r="AB16" i="5"/>
  <c r="Z16" i="5"/>
  <c r="AA16" i="5" s="1"/>
  <c r="AB15" i="5"/>
  <c r="Z15" i="5"/>
  <c r="AA15" i="5" s="1"/>
  <c r="AB14" i="5"/>
  <c r="Z14" i="5"/>
  <c r="AA14" i="5" s="1"/>
  <c r="AB13" i="5"/>
  <c r="Z13" i="5"/>
  <c r="AA13" i="5" s="1"/>
  <c r="AB12" i="5"/>
  <c r="Z12" i="5"/>
  <c r="AA12" i="5" s="1"/>
  <c r="AB11" i="5"/>
  <c r="Z11" i="5"/>
  <c r="AA11" i="5" s="1"/>
  <c r="AB10" i="5"/>
  <c r="Z10" i="5"/>
  <c r="AA10" i="5" s="1"/>
  <c r="AB9" i="5"/>
  <c r="Z9" i="5"/>
  <c r="AA9" i="5" s="1"/>
  <c r="AB8" i="5"/>
  <c r="Z8" i="5"/>
  <c r="AA8" i="5" s="1"/>
  <c r="AB7" i="5"/>
  <c r="Z7" i="5"/>
  <c r="AA7" i="5" s="1"/>
  <c r="W2" i="5"/>
  <c r="AE21" i="4"/>
  <c r="AC21" i="4"/>
  <c r="AD21" i="4" s="1"/>
  <c r="AE20" i="4"/>
  <c r="AC20" i="4"/>
  <c r="AD20" i="4" s="1"/>
  <c r="AE19" i="4"/>
  <c r="AC19" i="4"/>
  <c r="AD19" i="4" s="1"/>
  <c r="AE18" i="4"/>
  <c r="AC18" i="4"/>
  <c r="AD18" i="4" s="1"/>
  <c r="AE17" i="4"/>
  <c r="AC17" i="4"/>
  <c r="AD17" i="4" s="1"/>
  <c r="AE16" i="4"/>
  <c r="AC16" i="4"/>
  <c r="AD16" i="4" s="1"/>
  <c r="AE15" i="4"/>
  <c r="AC15" i="4"/>
  <c r="AD15" i="4" s="1"/>
  <c r="AE14" i="4"/>
  <c r="AC14" i="4"/>
  <c r="AD14" i="4" s="1"/>
  <c r="AE13" i="4"/>
  <c r="AC13" i="4"/>
  <c r="AD13" i="4" s="1"/>
  <c r="AE12" i="4"/>
  <c r="AC12" i="4"/>
  <c r="AD12" i="4" s="1"/>
  <c r="AE11" i="4"/>
  <c r="AC11" i="4"/>
  <c r="AD11" i="4" s="1"/>
  <c r="AE10" i="4"/>
  <c r="AC10" i="4"/>
  <c r="AD10" i="4" s="1"/>
  <c r="AE9" i="4"/>
  <c r="AC9" i="4"/>
  <c r="AD9" i="4" s="1"/>
  <c r="AE8" i="4"/>
  <c r="AC8" i="4"/>
  <c r="AD8" i="4" s="1"/>
  <c r="AE7" i="4"/>
  <c r="AC7" i="4"/>
  <c r="AD7" i="4" s="1"/>
  <c r="Z2" i="4"/>
  <c r="AC2" i="3"/>
  <c r="AH26" i="3"/>
  <c r="AF26" i="3"/>
  <c r="AG26" i="3" s="1"/>
  <c r="AH25" i="3"/>
  <c r="AF25" i="3"/>
  <c r="AG25" i="3" s="1"/>
  <c r="AH24" i="3"/>
  <c r="AF24" i="3"/>
  <c r="AG24" i="3" s="1"/>
  <c r="AH23" i="3"/>
  <c r="AF23" i="3"/>
  <c r="AG23" i="3" s="1"/>
  <c r="AH22" i="3"/>
  <c r="AF22" i="3"/>
  <c r="AG22" i="3" s="1"/>
  <c r="AH21" i="3"/>
  <c r="AF21" i="3"/>
  <c r="AG21" i="3" s="1"/>
  <c r="AH20" i="3"/>
  <c r="AF20" i="3"/>
  <c r="AG20" i="3" s="1"/>
  <c r="AH19" i="3"/>
  <c r="AF19" i="3"/>
  <c r="AG19" i="3" s="1"/>
  <c r="AH18" i="3"/>
  <c r="AF18" i="3"/>
  <c r="AG18" i="3" s="1"/>
  <c r="AH17" i="3"/>
  <c r="AF17" i="3"/>
  <c r="AG17" i="3" s="1"/>
  <c r="AH16" i="3"/>
  <c r="AF16" i="3"/>
  <c r="AG16" i="3" s="1"/>
  <c r="AH15" i="3"/>
  <c r="AF15" i="3"/>
  <c r="AG15" i="3" s="1"/>
  <c r="AH14" i="3"/>
  <c r="AF14" i="3"/>
  <c r="AG14" i="3" s="1"/>
  <c r="AH13" i="3"/>
  <c r="AF13" i="3"/>
  <c r="AG13" i="3" s="1"/>
  <c r="AH12" i="3"/>
  <c r="AF12" i="3"/>
  <c r="AG12" i="3" s="1"/>
  <c r="AH11" i="3"/>
  <c r="AF11" i="3"/>
  <c r="AG11" i="3" s="1"/>
  <c r="AH10" i="3"/>
  <c r="AF10" i="3"/>
  <c r="AG10" i="3" s="1"/>
  <c r="AH9" i="3"/>
  <c r="AF9" i="3"/>
  <c r="AG9" i="3" s="1"/>
  <c r="AH8" i="3"/>
  <c r="AF8" i="3"/>
  <c r="AG8" i="3" s="1"/>
  <c r="AH7" i="3"/>
  <c r="AF7" i="3"/>
  <c r="AG7" i="3" s="1"/>
  <c r="J20" i="2"/>
  <c r="P19" i="2"/>
  <c r="J19" i="2"/>
  <c r="O5" i="2"/>
  <c r="L5" i="2"/>
  <c r="AM180" i="10"/>
  <c r="AL180" i="10"/>
  <c r="AJ180" i="10"/>
  <c r="AI180" i="10"/>
  <c r="AH180" i="10"/>
  <c r="AG180" i="10"/>
  <c r="AF180" i="10"/>
  <c r="AE180" i="10"/>
  <c r="AD180" i="10"/>
  <c r="AC180" i="10"/>
  <c r="AB180" i="10"/>
  <c r="AA180" i="10"/>
  <c r="Z180" i="10"/>
  <c r="Y180" i="10"/>
  <c r="X180" i="10"/>
  <c r="W180" i="10"/>
  <c r="V180" i="10"/>
  <c r="U180" i="10"/>
  <c r="T180" i="10"/>
  <c r="S180" i="10"/>
  <c r="R180" i="10"/>
  <c r="Q180" i="10"/>
  <c r="P180" i="10"/>
  <c r="O180" i="10"/>
  <c r="K180" i="10"/>
  <c r="AL179" i="10"/>
  <c r="AJ179" i="10"/>
  <c r="AI179" i="10"/>
  <c r="AH179" i="10"/>
  <c r="AG179" i="10"/>
  <c r="AF179" i="10"/>
  <c r="AE179" i="10"/>
  <c r="AD179" i="10"/>
  <c r="AC179" i="10"/>
  <c r="AB179" i="10"/>
  <c r="AA179" i="10"/>
  <c r="Z179" i="10"/>
  <c r="Y179" i="10"/>
  <c r="X179" i="10"/>
  <c r="W179" i="10"/>
  <c r="V179" i="10"/>
  <c r="U179" i="10"/>
  <c r="R179" i="10"/>
  <c r="Q179" i="10"/>
  <c r="P179" i="10"/>
  <c r="O179" i="10"/>
  <c r="N179" i="10"/>
  <c r="K179" i="10"/>
  <c r="J179" i="10"/>
  <c r="H179" i="10"/>
  <c r="AL178" i="10"/>
  <c r="AJ178" i="10"/>
  <c r="AI178" i="10"/>
  <c r="AH178" i="10"/>
  <c r="AG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U178" i="10"/>
  <c r="R178" i="10"/>
  <c r="Q178" i="10"/>
  <c r="P178" i="10"/>
  <c r="O178" i="10"/>
  <c r="N178" i="10"/>
  <c r="K178" i="10"/>
  <c r="J178" i="10"/>
  <c r="H178" i="10"/>
  <c r="AL177" i="10"/>
  <c r="AJ177" i="10"/>
  <c r="AI177" i="10"/>
  <c r="AH177" i="10"/>
  <c r="AG177" i="10"/>
  <c r="AF177" i="10"/>
  <c r="AE177" i="10"/>
  <c r="AD177" i="10"/>
  <c r="AC177" i="10"/>
  <c r="AB177" i="10"/>
  <c r="AA177" i="10"/>
  <c r="Z177" i="10"/>
  <c r="Y177" i="10"/>
  <c r="X177" i="10"/>
  <c r="W177" i="10"/>
  <c r="V177" i="10"/>
  <c r="U177" i="10"/>
  <c r="R177" i="10"/>
  <c r="Q177" i="10"/>
  <c r="P177" i="10"/>
  <c r="O177" i="10"/>
  <c r="N177" i="10"/>
  <c r="K177" i="10"/>
  <c r="J177" i="10"/>
  <c r="H177" i="10"/>
  <c r="AL176" i="10"/>
  <c r="AJ176" i="10"/>
  <c r="AI176" i="10"/>
  <c r="AH176" i="10"/>
  <c r="AG176" i="10"/>
  <c r="AF176" i="10"/>
  <c r="AE176" i="10"/>
  <c r="AD176" i="10"/>
  <c r="AC176" i="10"/>
  <c r="AB176" i="10"/>
  <c r="AA176" i="10"/>
  <c r="Z176" i="10"/>
  <c r="Y176" i="10"/>
  <c r="X176" i="10"/>
  <c r="W176" i="10"/>
  <c r="V176" i="10"/>
  <c r="U176" i="10"/>
  <c r="R176" i="10"/>
  <c r="Q176" i="10"/>
  <c r="P176" i="10"/>
  <c r="O176" i="10"/>
  <c r="N176" i="10"/>
  <c r="K176" i="10"/>
  <c r="J176" i="10"/>
  <c r="H176" i="10"/>
  <c r="AL175" i="10"/>
  <c r="AJ175" i="10"/>
  <c r="AI175" i="10"/>
  <c r="AH175" i="10"/>
  <c r="AG175" i="10"/>
  <c r="AF175" i="10"/>
  <c r="AE175" i="10"/>
  <c r="AD175" i="10"/>
  <c r="AC175" i="10"/>
  <c r="AB175" i="10"/>
  <c r="AA175" i="10"/>
  <c r="Z175" i="10"/>
  <c r="Y175" i="10"/>
  <c r="X175" i="10"/>
  <c r="W175" i="10"/>
  <c r="V175" i="10"/>
  <c r="U175" i="10"/>
  <c r="R175" i="10"/>
  <c r="Q175" i="10"/>
  <c r="P175" i="10"/>
  <c r="O175" i="10"/>
  <c r="N175" i="10"/>
  <c r="K175" i="10"/>
  <c r="J175" i="10"/>
  <c r="H175" i="10"/>
  <c r="AJ174" i="10"/>
  <c r="AI174" i="10"/>
  <c r="AH174" i="10"/>
  <c r="AG174" i="10"/>
  <c r="AF174" i="10"/>
  <c r="AE174" i="10"/>
  <c r="AD174" i="10"/>
  <c r="AC174" i="10"/>
  <c r="AB174" i="10"/>
  <c r="AA174" i="10"/>
  <c r="Z174" i="10"/>
  <c r="Y174" i="10"/>
  <c r="X174" i="10"/>
  <c r="W174" i="10"/>
  <c r="V174" i="10"/>
  <c r="U174" i="10"/>
  <c r="R174" i="10"/>
  <c r="Q174" i="10"/>
  <c r="P174" i="10"/>
  <c r="O174" i="10"/>
  <c r="N174" i="10"/>
  <c r="K174" i="10"/>
  <c r="J174" i="10"/>
  <c r="AJ173" i="10"/>
  <c r="AI173" i="10"/>
  <c r="AH173" i="10"/>
  <c r="AG173" i="10"/>
  <c r="AF173" i="10"/>
  <c r="AE173" i="10"/>
  <c r="AD173" i="10"/>
  <c r="AC173" i="10"/>
  <c r="AB173" i="10"/>
  <c r="AA173" i="10"/>
  <c r="Z173" i="10"/>
  <c r="Y173" i="10"/>
  <c r="X173" i="10"/>
  <c r="W173" i="10"/>
  <c r="V173" i="10"/>
  <c r="U173" i="10"/>
  <c r="R173" i="10"/>
  <c r="Q173" i="10"/>
  <c r="P173" i="10"/>
  <c r="O173" i="10"/>
  <c r="N173" i="10"/>
  <c r="K173" i="10"/>
  <c r="J173" i="10"/>
  <c r="AJ172" i="10"/>
  <c r="AI172" i="10"/>
  <c r="AH172" i="10"/>
  <c r="AG172" i="10"/>
  <c r="AF172" i="10"/>
  <c r="AE172" i="10"/>
  <c r="AD172" i="10"/>
  <c r="AC172" i="10"/>
  <c r="AB172" i="10"/>
  <c r="AA172" i="10"/>
  <c r="Z172" i="10"/>
  <c r="Y172" i="10"/>
  <c r="X172" i="10"/>
  <c r="W172" i="10"/>
  <c r="V172" i="10"/>
  <c r="U172" i="10"/>
  <c r="R172" i="10"/>
  <c r="Q172" i="10"/>
  <c r="P172" i="10"/>
  <c r="O172" i="10"/>
  <c r="N172" i="10"/>
  <c r="K172" i="10"/>
  <c r="J172" i="10"/>
  <c r="AJ171" i="10"/>
  <c r="AI171" i="10"/>
  <c r="AH171" i="10"/>
  <c r="AG171" i="10"/>
  <c r="AF171" i="10"/>
  <c r="AE171" i="10"/>
  <c r="AD171" i="10"/>
  <c r="AC171" i="10"/>
  <c r="AB171" i="10"/>
  <c r="AA171" i="10"/>
  <c r="Z171" i="10"/>
  <c r="Y171" i="10"/>
  <c r="X171" i="10"/>
  <c r="W171" i="10"/>
  <c r="V171" i="10"/>
  <c r="U171" i="10"/>
  <c r="R171" i="10"/>
  <c r="Q171" i="10"/>
  <c r="P171" i="10"/>
  <c r="O171" i="10"/>
  <c r="N171" i="10"/>
  <c r="K171" i="10"/>
  <c r="J171" i="10"/>
  <c r="AJ170" i="10"/>
  <c r="AI170" i="10"/>
  <c r="AH170" i="10"/>
  <c r="AG170" i="10"/>
  <c r="AF170" i="10"/>
  <c r="AE170" i="10"/>
  <c r="AD170" i="10"/>
  <c r="AC170" i="10"/>
  <c r="AB170" i="10"/>
  <c r="AA170" i="10"/>
  <c r="Z170" i="10"/>
  <c r="Y170" i="10"/>
  <c r="X170" i="10"/>
  <c r="W170" i="10"/>
  <c r="V170" i="10"/>
  <c r="U170" i="10"/>
  <c r="R170" i="10"/>
  <c r="Q170" i="10"/>
  <c r="P170" i="10"/>
  <c r="O170" i="10"/>
  <c r="N170" i="10"/>
  <c r="K170" i="10"/>
  <c r="J170" i="10"/>
  <c r="AJ169" i="10"/>
  <c r="AI169" i="10"/>
  <c r="AH169" i="10"/>
  <c r="AG169" i="10"/>
  <c r="AF169" i="10"/>
  <c r="AE169" i="10"/>
  <c r="AD169" i="10"/>
  <c r="AC169" i="10"/>
  <c r="AB169" i="10"/>
  <c r="AA169" i="10"/>
  <c r="Z169" i="10"/>
  <c r="Y169" i="10"/>
  <c r="X169" i="10"/>
  <c r="W169" i="10"/>
  <c r="V169" i="10"/>
  <c r="U169" i="10"/>
  <c r="R169" i="10"/>
  <c r="Q169" i="10"/>
  <c r="P169" i="10"/>
  <c r="O169" i="10"/>
  <c r="N169" i="10"/>
  <c r="K169" i="10"/>
  <c r="J169" i="10"/>
  <c r="AJ168" i="10"/>
  <c r="AI168" i="10"/>
  <c r="AH168" i="10"/>
  <c r="AG168" i="10"/>
  <c r="AF168" i="10"/>
  <c r="AE168" i="10"/>
  <c r="AD168" i="10"/>
  <c r="AC168" i="10"/>
  <c r="AB168" i="10"/>
  <c r="AA168" i="10"/>
  <c r="Z168" i="10"/>
  <c r="Y168" i="10"/>
  <c r="X168" i="10"/>
  <c r="W168" i="10"/>
  <c r="V168" i="10"/>
  <c r="U168" i="10"/>
  <c r="R168" i="10"/>
  <c r="Q168" i="10"/>
  <c r="P168" i="10"/>
  <c r="O168" i="10"/>
  <c r="N168" i="10"/>
  <c r="K168" i="10"/>
  <c r="J168" i="10"/>
  <c r="AJ167" i="10"/>
  <c r="AI167" i="10"/>
  <c r="AH167" i="10"/>
  <c r="AG167" i="10"/>
  <c r="AF167" i="10"/>
  <c r="AE167" i="10"/>
  <c r="AD167" i="10"/>
  <c r="AC167" i="10"/>
  <c r="AB167" i="10"/>
  <c r="AA167" i="10"/>
  <c r="Z167" i="10"/>
  <c r="Y167" i="10"/>
  <c r="X167" i="10"/>
  <c r="W167" i="10"/>
  <c r="V167" i="10"/>
  <c r="U167" i="10"/>
  <c r="R167" i="10"/>
  <c r="Q167" i="10"/>
  <c r="P167" i="10"/>
  <c r="O167" i="10"/>
  <c r="N167" i="10"/>
  <c r="K167" i="10"/>
  <c r="J167" i="10"/>
  <c r="AJ166" i="10"/>
  <c r="AI166" i="10"/>
  <c r="AH166" i="10"/>
  <c r="AG166" i="10"/>
  <c r="AF166" i="10"/>
  <c r="AE166" i="10"/>
  <c r="AD166" i="10"/>
  <c r="AC166" i="10"/>
  <c r="AB166" i="10"/>
  <c r="AA166" i="10"/>
  <c r="Z166" i="10"/>
  <c r="Y166" i="10"/>
  <c r="X166" i="10"/>
  <c r="W166" i="10"/>
  <c r="V166" i="10"/>
  <c r="U166" i="10"/>
  <c r="R166" i="10"/>
  <c r="Q166" i="10"/>
  <c r="P166" i="10"/>
  <c r="O166" i="10"/>
  <c r="N166" i="10"/>
  <c r="K166" i="10"/>
  <c r="J166" i="10"/>
  <c r="AJ165" i="10"/>
  <c r="AI165" i="10"/>
  <c r="AH165" i="10"/>
  <c r="AG165" i="10"/>
  <c r="AF165" i="10"/>
  <c r="AE165" i="10"/>
  <c r="AD165" i="10"/>
  <c r="AC165" i="10"/>
  <c r="AB165" i="10"/>
  <c r="AA165" i="10"/>
  <c r="Z165" i="10"/>
  <c r="Y165" i="10"/>
  <c r="X165" i="10"/>
  <c r="W165" i="10"/>
  <c r="V165" i="10"/>
  <c r="U165" i="10"/>
  <c r="R165" i="10"/>
  <c r="Q165" i="10"/>
  <c r="P165" i="10"/>
  <c r="O165" i="10"/>
  <c r="N165" i="10"/>
  <c r="K165" i="10"/>
  <c r="J165" i="10"/>
  <c r="AJ164" i="10"/>
  <c r="AI164" i="10"/>
  <c r="AH164" i="10"/>
  <c r="AG164" i="10"/>
  <c r="AF164" i="10"/>
  <c r="AE164" i="10"/>
  <c r="AD164" i="10"/>
  <c r="AC164" i="10"/>
  <c r="AB164" i="10"/>
  <c r="AA164" i="10"/>
  <c r="Z164" i="10"/>
  <c r="Y164" i="10"/>
  <c r="X164" i="10"/>
  <c r="W164" i="10"/>
  <c r="V164" i="10"/>
  <c r="U164" i="10"/>
  <c r="R164" i="10"/>
  <c r="Q164" i="10"/>
  <c r="P164" i="10"/>
  <c r="O164" i="10"/>
  <c r="N164" i="10"/>
  <c r="K164" i="10"/>
  <c r="J164" i="10"/>
  <c r="AJ163" i="10"/>
  <c r="AI163" i="10"/>
  <c r="AH163" i="10"/>
  <c r="AG163" i="10"/>
  <c r="AF163" i="10"/>
  <c r="AE163" i="10"/>
  <c r="AD163" i="10"/>
  <c r="AC163" i="10"/>
  <c r="AB163" i="10"/>
  <c r="AA163" i="10"/>
  <c r="Z163" i="10"/>
  <c r="Y163" i="10"/>
  <c r="X163" i="10"/>
  <c r="W163" i="10"/>
  <c r="V163" i="10"/>
  <c r="U163" i="10"/>
  <c r="R163" i="10"/>
  <c r="Q163" i="10"/>
  <c r="P163" i="10"/>
  <c r="O163" i="10"/>
  <c r="N163" i="10"/>
  <c r="K163" i="10"/>
  <c r="J163" i="10"/>
  <c r="AJ162" i="10"/>
  <c r="AI162" i="10"/>
  <c r="AH162" i="10"/>
  <c r="AG162" i="10"/>
  <c r="AF162" i="10"/>
  <c r="AE162" i="10"/>
  <c r="AD162" i="10"/>
  <c r="AC162" i="10"/>
  <c r="AB162" i="10"/>
  <c r="AA162" i="10"/>
  <c r="Z162" i="10"/>
  <c r="Y162" i="10"/>
  <c r="X162" i="10"/>
  <c r="W162" i="10"/>
  <c r="V162" i="10"/>
  <c r="U162" i="10"/>
  <c r="R162" i="10"/>
  <c r="Q162" i="10"/>
  <c r="P162" i="10"/>
  <c r="O162" i="10"/>
  <c r="N162" i="10"/>
  <c r="K162" i="10"/>
  <c r="J162" i="10"/>
  <c r="AJ161" i="10"/>
  <c r="AI161" i="10"/>
  <c r="AH161" i="10"/>
  <c r="AG161" i="10"/>
  <c r="AF161" i="10"/>
  <c r="AE161" i="10"/>
  <c r="AD161" i="10"/>
  <c r="AC161" i="10"/>
  <c r="AB161" i="10"/>
  <c r="AA161" i="10"/>
  <c r="Z161" i="10"/>
  <c r="Y161" i="10"/>
  <c r="X161" i="10"/>
  <c r="W161" i="10"/>
  <c r="V161" i="10"/>
  <c r="U161" i="10"/>
  <c r="R161" i="10"/>
  <c r="Q161" i="10"/>
  <c r="P161" i="10"/>
  <c r="O161" i="10"/>
  <c r="N161" i="10"/>
  <c r="K161" i="10"/>
  <c r="J161" i="10"/>
  <c r="AJ160" i="10"/>
  <c r="AI160" i="10"/>
  <c r="AH160" i="10"/>
  <c r="AG160" i="10"/>
  <c r="AF160" i="10"/>
  <c r="AE160" i="10"/>
  <c r="AD160" i="10"/>
  <c r="AC160" i="10"/>
  <c r="AB160" i="10"/>
  <c r="AA160" i="10"/>
  <c r="Z160" i="10"/>
  <c r="Y160" i="10"/>
  <c r="X160" i="10"/>
  <c r="W160" i="10"/>
  <c r="V160" i="10"/>
  <c r="U160" i="10"/>
  <c r="R160" i="10"/>
  <c r="Q160" i="10"/>
  <c r="P160" i="10"/>
  <c r="O160" i="10"/>
  <c r="N160" i="10"/>
  <c r="K160" i="10"/>
  <c r="J160" i="10"/>
  <c r="AL159" i="10"/>
  <c r="AK159" i="10"/>
  <c r="AJ159" i="10"/>
  <c r="AG159" i="10"/>
  <c r="AC159" i="10"/>
  <c r="X159" i="10"/>
  <c r="W159" i="10"/>
  <c r="V159" i="10"/>
  <c r="U159" i="10"/>
  <c r="R159" i="10"/>
  <c r="Q159" i="10"/>
  <c r="P159" i="10"/>
  <c r="O159" i="10"/>
  <c r="N159" i="10"/>
  <c r="K159" i="10"/>
  <c r="J159" i="10"/>
  <c r="AL158" i="10"/>
  <c r="AK158" i="10"/>
  <c r="AJ158" i="10"/>
  <c r="AG158" i="10"/>
  <c r="AC158" i="10"/>
  <c r="X158" i="10"/>
  <c r="W158" i="10"/>
  <c r="V158" i="10"/>
  <c r="U158" i="10"/>
  <c r="R158" i="10"/>
  <c r="Q158" i="10"/>
  <c r="P158" i="10"/>
  <c r="O158" i="10"/>
  <c r="N158" i="10"/>
  <c r="K158" i="10"/>
  <c r="J158" i="10"/>
  <c r="AL157" i="10"/>
  <c r="AK157" i="10"/>
  <c r="AJ157" i="10"/>
  <c r="AG157" i="10"/>
  <c r="AC157" i="10"/>
  <c r="X157" i="10"/>
  <c r="W157" i="10"/>
  <c r="V157" i="10"/>
  <c r="U157" i="10"/>
  <c r="R157" i="10"/>
  <c r="Q157" i="10"/>
  <c r="P157" i="10"/>
  <c r="O157" i="10"/>
  <c r="N157" i="10"/>
  <c r="K157" i="10"/>
  <c r="J157" i="10"/>
  <c r="AL156" i="10"/>
  <c r="AK156" i="10"/>
  <c r="AJ156" i="10"/>
  <c r="AG156" i="10"/>
  <c r="AC156" i="10"/>
  <c r="X156" i="10"/>
  <c r="W156" i="10"/>
  <c r="V156" i="10"/>
  <c r="U156" i="10"/>
  <c r="R156" i="10"/>
  <c r="Q156" i="10"/>
  <c r="P156" i="10"/>
  <c r="O156" i="10"/>
  <c r="N156" i="10"/>
  <c r="K156" i="10"/>
  <c r="J156" i="10"/>
  <c r="AL155" i="10"/>
  <c r="AK155" i="10"/>
  <c r="AJ155" i="10"/>
  <c r="AG155" i="10"/>
  <c r="AC155" i="10"/>
  <c r="X155" i="10"/>
  <c r="W155" i="10"/>
  <c r="V155" i="10"/>
  <c r="U155" i="10"/>
  <c r="R155" i="10"/>
  <c r="Q155" i="10"/>
  <c r="P155" i="10"/>
  <c r="O155" i="10"/>
  <c r="N155" i="10"/>
  <c r="K155" i="10"/>
  <c r="J155" i="10"/>
  <c r="AL154" i="10"/>
  <c r="AK154" i="10"/>
  <c r="AJ154" i="10"/>
  <c r="AG154" i="10"/>
  <c r="AC154" i="10"/>
  <c r="X154" i="10"/>
  <c r="W154" i="10"/>
  <c r="V154" i="10"/>
  <c r="U154" i="10"/>
  <c r="R154" i="10"/>
  <c r="Q154" i="10"/>
  <c r="P154" i="10"/>
  <c r="O154" i="10"/>
  <c r="N154" i="10"/>
  <c r="K154" i="10"/>
  <c r="J154" i="10"/>
  <c r="AL153" i="10"/>
  <c r="AK153" i="10"/>
  <c r="AJ153" i="10"/>
  <c r="AG153" i="10"/>
  <c r="AC153" i="10"/>
  <c r="X153" i="10"/>
  <c r="W153" i="10"/>
  <c r="V153" i="10"/>
  <c r="U153" i="10"/>
  <c r="R153" i="10"/>
  <c r="Q153" i="10"/>
  <c r="P153" i="10"/>
  <c r="O153" i="10"/>
  <c r="N153" i="10"/>
  <c r="K153" i="10"/>
  <c r="J153" i="10"/>
  <c r="AL152" i="10"/>
  <c r="AK152" i="10"/>
  <c r="AJ152" i="10"/>
  <c r="AG152" i="10"/>
  <c r="AC152" i="10"/>
  <c r="X152" i="10"/>
  <c r="W152" i="10"/>
  <c r="V152" i="10"/>
  <c r="U152" i="10"/>
  <c r="R152" i="10"/>
  <c r="Q152" i="10"/>
  <c r="P152" i="10"/>
  <c r="O152" i="10"/>
  <c r="N152" i="10"/>
  <c r="K152" i="10"/>
  <c r="J152" i="10"/>
  <c r="AL151" i="10"/>
  <c r="AK151" i="10"/>
  <c r="AJ151" i="10"/>
  <c r="AG151" i="10"/>
  <c r="AC151" i="10"/>
  <c r="X151" i="10"/>
  <c r="W151" i="10"/>
  <c r="V151" i="10"/>
  <c r="U151" i="10"/>
  <c r="R151" i="10"/>
  <c r="Q151" i="10"/>
  <c r="P151" i="10"/>
  <c r="O151" i="10"/>
  <c r="N151" i="10"/>
  <c r="K151" i="10"/>
  <c r="J151" i="10"/>
  <c r="AL150" i="10"/>
  <c r="AK150" i="10"/>
  <c r="AJ150" i="10"/>
  <c r="AG150" i="10"/>
  <c r="AC150" i="10"/>
  <c r="X150" i="10"/>
  <c r="W150" i="10"/>
  <c r="V150" i="10"/>
  <c r="U150" i="10"/>
  <c r="R150" i="10"/>
  <c r="Q150" i="10"/>
  <c r="P150" i="10"/>
  <c r="O150" i="10"/>
  <c r="N150" i="10"/>
  <c r="K150" i="10"/>
  <c r="J150" i="10"/>
  <c r="AL149" i="10"/>
  <c r="AK149" i="10"/>
  <c r="AJ149" i="10"/>
  <c r="AG149" i="10"/>
  <c r="AC149" i="10"/>
  <c r="X149" i="10"/>
  <c r="W149" i="10"/>
  <c r="V149" i="10"/>
  <c r="U149" i="10"/>
  <c r="R149" i="10"/>
  <c r="Q149" i="10"/>
  <c r="P149" i="10"/>
  <c r="O149" i="10"/>
  <c r="N149" i="10"/>
  <c r="K149" i="10"/>
  <c r="J149" i="10"/>
  <c r="AL148" i="10"/>
  <c r="AK148" i="10"/>
  <c r="AJ148" i="10"/>
  <c r="AG148" i="10"/>
  <c r="AC148" i="10"/>
  <c r="X148" i="10"/>
  <c r="W148" i="10"/>
  <c r="V148" i="10"/>
  <c r="U148" i="10"/>
  <c r="R148" i="10"/>
  <c r="Q148" i="10"/>
  <c r="P148" i="10"/>
  <c r="O148" i="10"/>
  <c r="N148" i="10"/>
  <c r="K148" i="10"/>
  <c r="J148" i="10"/>
  <c r="AL147" i="10"/>
  <c r="AK147" i="10"/>
  <c r="AJ147" i="10"/>
  <c r="AG147" i="10"/>
  <c r="AC147" i="10"/>
  <c r="X147" i="10"/>
  <c r="W147" i="10"/>
  <c r="V147" i="10"/>
  <c r="U147" i="10"/>
  <c r="R147" i="10"/>
  <c r="Q147" i="10"/>
  <c r="P147" i="10"/>
  <c r="O147" i="10"/>
  <c r="N147" i="10"/>
  <c r="K147" i="10"/>
  <c r="J147" i="10"/>
  <c r="AL146" i="10"/>
  <c r="AK146" i="10"/>
  <c r="AJ146" i="10"/>
  <c r="AG146" i="10"/>
  <c r="AC146" i="10"/>
  <c r="X146" i="10"/>
  <c r="W146" i="10"/>
  <c r="V146" i="10"/>
  <c r="U146" i="10"/>
  <c r="R146" i="10"/>
  <c r="Q146" i="10"/>
  <c r="P146" i="10"/>
  <c r="O146" i="10"/>
  <c r="N146" i="10"/>
  <c r="K146" i="10"/>
  <c r="J146" i="10"/>
  <c r="AL145" i="10"/>
  <c r="AK145" i="10"/>
  <c r="AJ145" i="10"/>
  <c r="AG145" i="10"/>
  <c r="AC145" i="10"/>
  <c r="X145" i="10"/>
  <c r="W145" i="10"/>
  <c r="V145" i="10"/>
  <c r="U145" i="10"/>
  <c r="R145" i="10"/>
  <c r="Q145" i="10"/>
  <c r="P145" i="10"/>
  <c r="O145" i="10"/>
  <c r="N145" i="10"/>
  <c r="K145" i="10"/>
  <c r="J145" i="10"/>
  <c r="AL144" i="10"/>
  <c r="AK144" i="10"/>
  <c r="AJ144" i="10"/>
  <c r="AI144" i="10"/>
  <c r="AB144" i="10"/>
  <c r="AA144" i="10"/>
  <c r="Z144" i="10"/>
  <c r="Y144" i="10"/>
  <c r="X144" i="10"/>
  <c r="W144" i="10"/>
  <c r="N144" i="10"/>
  <c r="K144" i="10"/>
  <c r="J144" i="10"/>
  <c r="AL143" i="10"/>
  <c r="AK143" i="10"/>
  <c r="AJ143" i="10"/>
  <c r="AI143" i="10"/>
  <c r="AB143" i="10"/>
  <c r="AA143" i="10"/>
  <c r="Z143" i="10"/>
  <c r="Y143" i="10"/>
  <c r="X143" i="10"/>
  <c r="W143" i="10"/>
  <c r="N143" i="10"/>
  <c r="K143" i="10"/>
  <c r="J143" i="10"/>
  <c r="AL142" i="10"/>
  <c r="AK142" i="10"/>
  <c r="AJ142" i="10"/>
  <c r="AI142" i="10"/>
  <c r="AB142" i="10"/>
  <c r="AA142" i="10"/>
  <c r="Z142" i="10"/>
  <c r="Y142" i="10"/>
  <c r="X142" i="10"/>
  <c r="W142" i="10"/>
  <c r="N142" i="10"/>
  <c r="K142" i="10"/>
  <c r="J142" i="10"/>
  <c r="AL141" i="10"/>
  <c r="AK141" i="10"/>
  <c r="AJ141" i="10"/>
  <c r="AI141" i="10"/>
  <c r="AB141" i="10"/>
  <c r="AA141" i="10"/>
  <c r="Z141" i="10"/>
  <c r="Y141" i="10"/>
  <c r="X141" i="10"/>
  <c r="W141" i="10"/>
  <c r="N141" i="10"/>
  <c r="K141" i="10"/>
  <c r="J141" i="10"/>
  <c r="AL140" i="10"/>
  <c r="AK140" i="10"/>
  <c r="AJ140" i="10"/>
  <c r="AI140" i="10"/>
  <c r="AB140" i="10"/>
  <c r="AA140" i="10"/>
  <c r="Z140" i="10"/>
  <c r="Y140" i="10"/>
  <c r="X140" i="10"/>
  <c r="W140" i="10"/>
  <c r="N140" i="10"/>
  <c r="K140" i="10"/>
  <c r="J140" i="10"/>
  <c r="AL139" i="10"/>
  <c r="AK139" i="10"/>
  <c r="AJ139" i="10"/>
  <c r="AI139" i="10"/>
  <c r="AB139" i="10"/>
  <c r="AA139" i="10"/>
  <c r="Z139" i="10"/>
  <c r="Y139" i="10"/>
  <c r="X139" i="10"/>
  <c r="W139" i="10"/>
  <c r="N139" i="10"/>
  <c r="K139" i="10"/>
  <c r="J139" i="10"/>
  <c r="AL138" i="10"/>
  <c r="AK138" i="10"/>
  <c r="AJ138" i="10"/>
  <c r="AI138" i="10"/>
  <c r="AB138" i="10"/>
  <c r="AA138" i="10"/>
  <c r="Z138" i="10"/>
  <c r="Y138" i="10"/>
  <c r="X138" i="10"/>
  <c r="W138" i="10"/>
  <c r="N138" i="10"/>
  <c r="K138" i="10"/>
  <c r="J138" i="10"/>
  <c r="AL137" i="10"/>
  <c r="AK137" i="10"/>
  <c r="AJ137" i="10"/>
  <c r="AI137" i="10"/>
  <c r="AB137" i="10"/>
  <c r="AA137" i="10"/>
  <c r="Z137" i="10"/>
  <c r="Y137" i="10"/>
  <c r="X137" i="10"/>
  <c r="W137" i="10"/>
  <c r="N137" i="10"/>
  <c r="K137" i="10"/>
  <c r="J137" i="10"/>
  <c r="AL136" i="10"/>
  <c r="AK136" i="10"/>
  <c r="AJ136" i="10"/>
  <c r="AI136" i="10"/>
  <c r="AB136" i="10"/>
  <c r="AA136" i="10"/>
  <c r="Z136" i="10"/>
  <c r="Y136" i="10"/>
  <c r="X136" i="10"/>
  <c r="W136" i="10"/>
  <c r="N136" i="10"/>
  <c r="K136" i="10"/>
  <c r="J136" i="10"/>
  <c r="AL135" i="10"/>
  <c r="AK135" i="10"/>
  <c r="AJ135" i="10"/>
  <c r="AI135" i="10"/>
  <c r="AB135" i="10"/>
  <c r="AA135" i="10"/>
  <c r="Z135" i="10"/>
  <c r="Y135" i="10"/>
  <c r="X135" i="10"/>
  <c r="W135" i="10"/>
  <c r="N135" i="10"/>
  <c r="K135" i="10"/>
  <c r="J135" i="10"/>
  <c r="AL134" i="10"/>
  <c r="AK134" i="10"/>
  <c r="AJ134" i="10"/>
  <c r="AI134" i="10"/>
  <c r="AB134" i="10"/>
  <c r="AA134" i="10"/>
  <c r="Z134" i="10"/>
  <c r="Y134" i="10"/>
  <c r="X134" i="10"/>
  <c r="W134" i="10"/>
  <c r="N134" i="10"/>
  <c r="K134" i="10"/>
  <c r="J134" i="10"/>
  <c r="AL133" i="10"/>
  <c r="AK133" i="10"/>
  <c r="AJ133" i="10"/>
  <c r="AI133" i="10"/>
  <c r="AB133" i="10"/>
  <c r="AA133" i="10"/>
  <c r="Z133" i="10"/>
  <c r="Y133" i="10"/>
  <c r="X133" i="10"/>
  <c r="W133" i="10"/>
  <c r="N133" i="10"/>
  <c r="K133" i="10"/>
  <c r="J133" i="10"/>
  <c r="AL132" i="10"/>
  <c r="AK132" i="10"/>
  <c r="AJ132" i="10"/>
  <c r="AI132" i="10"/>
  <c r="AB132" i="10"/>
  <c r="AA132" i="10"/>
  <c r="Z132" i="10"/>
  <c r="Y132" i="10"/>
  <c r="X132" i="10"/>
  <c r="W132" i="10"/>
  <c r="N132" i="10"/>
  <c r="K132" i="10"/>
  <c r="J132" i="10"/>
  <c r="AL131" i="10"/>
  <c r="AK131" i="10"/>
  <c r="AJ131" i="10"/>
  <c r="AI131" i="10"/>
  <c r="AB131" i="10"/>
  <c r="AA131" i="10"/>
  <c r="Z131" i="10"/>
  <c r="Y131" i="10"/>
  <c r="X131" i="10"/>
  <c r="W131" i="10"/>
  <c r="N131" i="10"/>
  <c r="K131" i="10"/>
  <c r="J131" i="10"/>
  <c r="AL130" i="10"/>
  <c r="AK130" i="10"/>
  <c r="AJ130" i="10"/>
  <c r="AI130" i="10"/>
  <c r="AB130" i="10"/>
  <c r="AA130" i="10"/>
  <c r="Z130" i="10"/>
  <c r="Y130" i="10"/>
  <c r="X130" i="10"/>
  <c r="W130" i="10"/>
  <c r="N130" i="10"/>
  <c r="K130" i="10"/>
  <c r="J130" i="10"/>
  <c r="AL129" i="10"/>
  <c r="AK129" i="10"/>
  <c r="AJ129" i="10"/>
  <c r="AB129" i="10"/>
  <c r="AA129" i="10"/>
  <c r="Z129" i="10"/>
  <c r="Y129" i="10"/>
  <c r="T129" i="10"/>
  <c r="S129" i="10"/>
  <c r="N129" i="10"/>
  <c r="AL128" i="10"/>
  <c r="AK128" i="10"/>
  <c r="AJ128" i="10"/>
  <c r="AB128" i="10"/>
  <c r="AA128" i="10"/>
  <c r="Z128" i="10"/>
  <c r="Y128" i="10"/>
  <c r="T128" i="10"/>
  <c r="S128" i="10"/>
  <c r="N128" i="10"/>
  <c r="AL127" i="10"/>
  <c r="AK127" i="10"/>
  <c r="AJ127" i="10"/>
  <c r="AB127" i="10"/>
  <c r="AA127" i="10"/>
  <c r="Z127" i="10"/>
  <c r="Y127" i="10"/>
  <c r="T127" i="10"/>
  <c r="S127" i="10"/>
  <c r="N127" i="10"/>
  <c r="AL126" i="10"/>
  <c r="AK126" i="10"/>
  <c r="AJ126" i="10"/>
  <c r="AB126" i="10"/>
  <c r="AA126" i="10"/>
  <c r="Z126" i="10"/>
  <c r="Y126" i="10"/>
  <c r="T126" i="10"/>
  <c r="S126" i="10"/>
  <c r="N126" i="10"/>
  <c r="AL125" i="10"/>
  <c r="AK125" i="10"/>
  <c r="AJ125" i="10"/>
  <c r="AB125" i="10"/>
  <c r="AA125" i="10"/>
  <c r="Z125" i="10"/>
  <c r="Y125" i="10"/>
  <c r="T125" i="10"/>
  <c r="S125" i="10"/>
  <c r="N125" i="10"/>
  <c r="AL124" i="10"/>
  <c r="AK124" i="10"/>
  <c r="AJ124" i="10"/>
  <c r="AB124" i="10"/>
  <c r="AA124" i="10"/>
  <c r="Z124" i="10"/>
  <c r="Y124" i="10"/>
  <c r="T124" i="10"/>
  <c r="S124" i="10"/>
  <c r="N124" i="10"/>
  <c r="AL123" i="10"/>
  <c r="AK123" i="10"/>
  <c r="AJ123" i="10"/>
  <c r="AB123" i="10"/>
  <c r="AA123" i="10"/>
  <c r="Z123" i="10"/>
  <c r="Y123" i="10"/>
  <c r="T123" i="10"/>
  <c r="S123" i="10"/>
  <c r="N123" i="10"/>
  <c r="AL122" i="10"/>
  <c r="AK122" i="10"/>
  <c r="AJ122" i="10"/>
  <c r="AB122" i="10"/>
  <c r="AA122" i="10"/>
  <c r="Z122" i="10"/>
  <c r="Y122" i="10"/>
  <c r="T122" i="10"/>
  <c r="S122" i="10"/>
  <c r="N122" i="10"/>
  <c r="AL121" i="10"/>
  <c r="AK121" i="10"/>
  <c r="AJ121" i="10"/>
  <c r="AB121" i="10"/>
  <c r="AA121" i="10"/>
  <c r="Z121" i="10"/>
  <c r="Y121" i="10"/>
  <c r="T121" i="10"/>
  <c r="S121" i="10"/>
  <c r="N121" i="10"/>
  <c r="AL120" i="10"/>
  <c r="AK120" i="10"/>
  <c r="AJ120" i="10"/>
  <c r="AB120" i="10"/>
  <c r="AA120" i="10"/>
  <c r="Z120" i="10"/>
  <c r="Y120" i="10"/>
  <c r="T120" i="10"/>
  <c r="S120" i="10"/>
  <c r="N120" i="10"/>
  <c r="AL119" i="10"/>
  <c r="AK119" i="10"/>
  <c r="AJ119" i="10"/>
  <c r="AB119" i="10"/>
  <c r="AA119" i="10"/>
  <c r="Z119" i="10"/>
  <c r="Y119" i="10"/>
  <c r="T119" i="10"/>
  <c r="S119" i="10"/>
  <c r="N119" i="10"/>
  <c r="AL118" i="10"/>
  <c r="AK118" i="10"/>
  <c r="AJ118" i="10"/>
  <c r="AB118" i="10"/>
  <c r="AA118" i="10"/>
  <c r="Z118" i="10"/>
  <c r="Y118" i="10"/>
  <c r="T118" i="10"/>
  <c r="S118" i="10"/>
  <c r="N118" i="10"/>
  <c r="AL117" i="10"/>
  <c r="AK117" i="10"/>
  <c r="AJ117" i="10"/>
  <c r="AB117" i="10"/>
  <c r="AA117" i="10"/>
  <c r="Z117" i="10"/>
  <c r="Y117" i="10"/>
  <c r="T117" i="10"/>
  <c r="S117" i="10"/>
  <c r="N117" i="10"/>
  <c r="AL116" i="10"/>
  <c r="AK116" i="10"/>
  <c r="AJ116" i="10"/>
  <c r="AB116" i="10"/>
  <c r="AA116" i="10"/>
  <c r="Z116" i="10"/>
  <c r="Y116" i="10"/>
  <c r="T116" i="10"/>
  <c r="S116" i="10"/>
  <c r="N116" i="10"/>
  <c r="AL115" i="10"/>
  <c r="AK115" i="10"/>
  <c r="AJ115" i="10"/>
  <c r="AB115" i="10"/>
  <c r="AA115" i="10"/>
  <c r="Z115" i="10"/>
  <c r="Y115" i="10"/>
  <c r="T115" i="10"/>
  <c r="S115" i="10"/>
  <c r="N115" i="10"/>
  <c r="AL114" i="10"/>
  <c r="AK114" i="10"/>
  <c r="AJ114" i="10"/>
  <c r="AB114" i="10"/>
  <c r="AA114" i="10"/>
  <c r="Z114" i="10"/>
  <c r="Y114" i="10"/>
  <c r="T114" i="10"/>
  <c r="S114" i="10"/>
  <c r="N114" i="10"/>
  <c r="AL113" i="10"/>
  <c r="AK113" i="10"/>
  <c r="AJ113" i="10"/>
  <c r="AB113" i="10"/>
  <c r="AA113" i="10"/>
  <c r="Z113" i="10"/>
  <c r="Y113" i="10"/>
  <c r="T113" i="10"/>
  <c r="S113" i="10"/>
  <c r="N113" i="10"/>
  <c r="AL112" i="10"/>
  <c r="AK112" i="10"/>
  <c r="AJ112" i="10"/>
  <c r="AB112" i="10"/>
  <c r="AA112" i="10"/>
  <c r="Z112" i="10"/>
  <c r="Y112" i="10"/>
  <c r="T112" i="10"/>
  <c r="S112" i="10"/>
  <c r="N112" i="10"/>
  <c r="AL111" i="10"/>
  <c r="AK111" i="10"/>
  <c r="AJ111" i="10"/>
  <c r="AB111" i="10"/>
  <c r="AA111" i="10"/>
  <c r="Z111" i="10"/>
  <c r="Y111" i="10"/>
  <c r="T111" i="10"/>
  <c r="S111" i="10"/>
  <c r="N111" i="10"/>
  <c r="AL110" i="10"/>
  <c r="AK110" i="10"/>
  <c r="AJ110" i="10"/>
  <c r="AB110" i="10"/>
  <c r="AA110" i="10"/>
  <c r="Z110" i="10"/>
  <c r="Y110" i="10"/>
  <c r="T110" i="10"/>
  <c r="S110" i="10"/>
  <c r="N110" i="10"/>
  <c r="BO95" i="10"/>
  <c r="BN95" i="10"/>
  <c r="BM95" i="10"/>
  <c r="BF95" i="10"/>
  <c r="BB95" i="10"/>
  <c r="BA95" i="10"/>
  <c r="BG95" i="10" s="1"/>
  <c r="AX95" i="10"/>
  <c r="AW95" i="10"/>
  <c r="BH95" i="10" s="1"/>
  <c r="AT180" i="10"/>
  <c r="AS180" i="10"/>
  <c r="AQ180" i="10"/>
  <c r="M180" i="10"/>
  <c r="L180" i="10"/>
  <c r="J180" i="10"/>
  <c r="H180" i="10"/>
  <c r="BO90" i="10"/>
  <c r="BN90" i="10"/>
  <c r="BM90" i="10"/>
  <c r="BF90" i="10"/>
  <c r="BC90" i="10"/>
  <c r="BK90" i="10" s="1"/>
  <c r="BB90" i="10"/>
  <c r="BA90" i="10"/>
  <c r="BG90" i="10" s="1"/>
  <c r="AX90" i="10"/>
  <c r="AW90" i="10"/>
  <c r="BH90" i="10" s="1"/>
  <c r="BO89" i="10"/>
  <c r="BN89" i="10"/>
  <c r="BM89" i="10"/>
  <c r="BH89" i="10"/>
  <c r="BF89" i="10"/>
  <c r="BB89" i="10"/>
  <c r="BA89" i="10"/>
  <c r="BG89" i="10" s="1"/>
  <c r="AX89" i="10"/>
  <c r="AW89" i="10"/>
  <c r="BO88" i="10"/>
  <c r="BN88" i="10"/>
  <c r="BM88" i="10"/>
  <c r="BF88" i="10"/>
  <c r="BB88" i="10"/>
  <c r="BA88" i="10"/>
  <c r="BG88" i="10" s="1"/>
  <c r="AX88" i="10"/>
  <c r="AW88" i="10"/>
  <c r="BO87" i="10"/>
  <c r="BN87" i="10"/>
  <c r="BM87" i="10"/>
  <c r="BF87" i="10"/>
  <c r="BB87" i="10"/>
  <c r="BC87" i="10" s="1"/>
  <c r="BD87" i="10" s="1"/>
  <c r="BA87" i="10"/>
  <c r="BG87" i="10" s="1"/>
  <c r="AY87" i="10"/>
  <c r="AZ87" i="10" s="1"/>
  <c r="AX87" i="10"/>
  <c r="AW87" i="10"/>
  <c r="BH87" i="10" s="1"/>
  <c r="BO86" i="10"/>
  <c r="BN86" i="10"/>
  <c r="BM86" i="10"/>
  <c r="BF86" i="10"/>
  <c r="BB86" i="10"/>
  <c r="BA86" i="10"/>
  <c r="BG86" i="10" s="1"/>
  <c r="AX86" i="10"/>
  <c r="AW86" i="10"/>
  <c r="BH86" i="10" s="1"/>
  <c r="BO81" i="10"/>
  <c r="BN81" i="10"/>
  <c r="BM81" i="10"/>
  <c r="BH81" i="10"/>
  <c r="BF81" i="10"/>
  <c r="BB81" i="10"/>
  <c r="BA81" i="10"/>
  <c r="BG81" i="10" s="1"/>
  <c r="AX81" i="10"/>
  <c r="AW81" i="10"/>
  <c r="BO80" i="10"/>
  <c r="BN80" i="10"/>
  <c r="BM80" i="10"/>
  <c r="BF80" i="10"/>
  <c r="BB80" i="10"/>
  <c r="BA80" i="10"/>
  <c r="BG80" i="10" s="1"/>
  <c r="AY80" i="10"/>
  <c r="AZ80" i="10" s="1"/>
  <c r="AX80" i="10"/>
  <c r="AW80" i="10"/>
  <c r="BH80" i="10" s="1"/>
  <c r="BO79" i="10"/>
  <c r="BN79" i="10"/>
  <c r="BM79" i="10"/>
  <c r="BH79" i="10"/>
  <c r="BF79" i="10"/>
  <c r="BB79" i="10"/>
  <c r="BA79" i="10"/>
  <c r="BG79" i="10" s="1"/>
  <c r="AY79" i="10"/>
  <c r="AZ79" i="10" s="1"/>
  <c r="AX79" i="10"/>
  <c r="AW79" i="10"/>
  <c r="BO78" i="10"/>
  <c r="BN78" i="10"/>
  <c r="BM78" i="10"/>
  <c r="BF78" i="10"/>
  <c r="BB78" i="10"/>
  <c r="BA78" i="10"/>
  <c r="BG78" i="10" s="1"/>
  <c r="AX78" i="10"/>
  <c r="AW78" i="10"/>
  <c r="BO77" i="10"/>
  <c r="BN77" i="10"/>
  <c r="BM77" i="10"/>
  <c r="BF77" i="10"/>
  <c r="BB77" i="10"/>
  <c r="BA77" i="10"/>
  <c r="BG77" i="10" s="1"/>
  <c r="AX77" i="10"/>
  <c r="AW77" i="10"/>
  <c r="BH77" i="10" s="1"/>
  <c r="BO76" i="10"/>
  <c r="BN76" i="10"/>
  <c r="BM76" i="10"/>
  <c r="BF76" i="10"/>
  <c r="BC76" i="10"/>
  <c r="BK76" i="10" s="1"/>
  <c r="BB76" i="10"/>
  <c r="BA76" i="10"/>
  <c r="BG76" i="10" s="1"/>
  <c r="AX76" i="10"/>
  <c r="AW76" i="10"/>
  <c r="BH76" i="10" s="1"/>
  <c r="BO75" i="10"/>
  <c r="BN75" i="10"/>
  <c r="BM75" i="10"/>
  <c r="BF75" i="10"/>
  <c r="BB75" i="10"/>
  <c r="BA75" i="10"/>
  <c r="BG75" i="10" s="1"/>
  <c r="AX75" i="10"/>
  <c r="AW75" i="10"/>
  <c r="AY75" i="10" s="1"/>
  <c r="AZ75" i="10" s="1"/>
  <c r="BO74" i="10"/>
  <c r="BN74" i="10"/>
  <c r="BM74" i="10"/>
  <c r="BF74" i="10"/>
  <c r="BB74" i="10"/>
  <c r="BA74" i="10"/>
  <c r="BG74" i="10" s="1"/>
  <c r="AX74" i="10"/>
  <c r="AY74" i="10" s="1"/>
  <c r="AZ74" i="10" s="1"/>
  <c r="AW74" i="10"/>
  <c r="BH74" i="10" s="1"/>
  <c r="BO73" i="10"/>
  <c r="BN73" i="10"/>
  <c r="BM73" i="10"/>
  <c r="BH73" i="10"/>
  <c r="BF73" i="10"/>
  <c r="BB73" i="10"/>
  <c r="BA73" i="10"/>
  <c r="BG73" i="10" s="1"/>
  <c r="AX73" i="10"/>
  <c r="AY73" i="10" s="1"/>
  <c r="AZ73" i="10" s="1"/>
  <c r="AW73" i="10"/>
  <c r="BO72" i="10"/>
  <c r="BN72" i="10"/>
  <c r="BM72" i="10"/>
  <c r="BF72" i="10"/>
  <c r="BB72" i="10"/>
  <c r="BA72" i="10"/>
  <c r="BG72" i="10" s="1"/>
  <c r="AY72" i="10"/>
  <c r="AZ72" i="10" s="1"/>
  <c r="AX72" i="10"/>
  <c r="AW72" i="10"/>
  <c r="BO71" i="10"/>
  <c r="BN71" i="10"/>
  <c r="BM71" i="10"/>
  <c r="BF71" i="10"/>
  <c r="BB71" i="10"/>
  <c r="BA71" i="10"/>
  <c r="BG71" i="10" s="1"/>
  <c r="AX71" i="10"/>
  <c r="AW71" i="10"/>
  <c r="BC71" i="10" s="1"/>
  <c r="BD71" i="10" s="1"/>
  <c r="BO70" i="10"/>
  <c r="BN70" i="10"/>
  <c r="BM70" i="10"/>
  <c r="BF70" i="10"/>
  <c r="BC70" i="10"/>
  <c r="BK70" i="10" s="1"/>
  <c r="BB70" i="10"/>
  <c r="BA70" i="10"/>
  <c r="BG70" i="10" s="1"/>
  <c r="AX70" i="10"/>
  <c r="AW70" i="10"/>
  <c r="BO69" i="10"/>
  <c r="BN69" i="10"/>
  <c r="BM69" i="10"/>
  <c r="BF69" i="10"/>
  <c r="BB69" i="10"/>
  <c r="BA69" i="10"/>
  <c r="BG69" i="10" s="1"/>
  <c r="AX69" i="10"/>
  <c r="AW69" i="10"/>
  <c r="BH69" i="10" s="1"/>
  <c r="BO68" i="10"/>
  <c r="BN68" i="10"/>
  <c r="BM68" i="10"/>
  <c r="BF68" i="10"/>
  <c r="BB68" i="10"/>
  <c r="BA68" i="10"/>
  <c r="BG68" i="10" s="1"/>
  <c r="AX68" i="10"/>
  <c r="AW68" i="10"/>
  <c r="BH68" i="10" s="1"/>
  <c r="BO67" i="10"/>
  <c r="BN67" i="10"/>
  <c r="BM67" i="10"/>
  <c r="BF67" i="10"/>
  <c r="BB67" i="10"/>
  <c r="BA67" i="10"/>
  <c r="BG67" i="10" s="1"/>
  <c r="AX67" i="10"/>
  <c r="AW67" i="10"/>
  <c r="BH67" i="10" s="1"/>
  <c r="BX62" i="10"/>
  <c r="BW62" i="10"/>
  <c r="BV62" i="10"/>
  <c r="BU62" i="10"/>
  <c r="BT62" i="10"/>
  <c r="BS62" i="10"/>
  <c r="BR62" i="10"/>
  <c r="BQ62" i="10"/>
  <c r="BP62" i="10"/>
  <c r="BB62" i="10"/>
  <c r="BX61" i="10"/>
  <c r="BW61" i="10"/>
  <c r="BV61" i="10"/>
  <c r="BU61" i="10"/>
  <c r="BT61" i="10"/>
  <c r="BS61" i="10"/>
  <c r="BR61" i="10"/>
  <c r="BQ61" i="10"/>
  <c r="BP61" i="10"/>
  <c r="BB61" i="10"/>
  <c r="BX60" i="10"/>
  <c r="BW60" i="10"/>
  <c r="BV60" i="10"/>
  <c r="BU60" i="10"/>
  <c r="BT60" i="10"/>
  <c r="BS60" i="10"/>
  <c r="BR60" i="10"/>
  <c r="BQ60" i="10"/>
  <c r="BP60" i="10"/>
  <c r="BB60" i="10"/>
  <c r="BX59" i="10"/>
  <c r="BW59" i="10"/>
  <c r="BV59" i="10"/>
  <c r="BU59" i="10"/>
  <c r="BT59" i="10"/>
  <c r="BS59" i="10"/>
  <c r="BR59" i="10"/>
  <c r="BQ59" i="10"/>
  <c r="BP59" i="10"/>
  <c r="BB59" i="10"/>
  <c r="BX58" i="10"/>
  <c r="BW58" i="10"/>
  <c r="BV58" i="10"/>
  <c r="BU58" i="10"/>
  <c r="BT58" i="10"/>
  <c r="BS58" i="10"/>
  <c r="BR58" i="10"/>
  <c r="BQ58" i="10"/>
  <c r="BP58" i="10"/>
  <c r="BB58" i="10"/>
  <c r="BX57" i="10"/>
  <c r="BW57" i="10"/>
  <c r="BV57" i="10"/>
  <c r="BU57" i="10"/>
  <c r="BT57" i="10"/>
  <c r="BS57" i="10"/>
  <c r="BR57" i="10"/>
  <c r="BQ57" i="10"/>
  <c r="BP57" i="10"/>
  <c r="BB57" i="10"/>
  <c r="BX56" i="10"/>
  <c r="BW56" i="10"/>
  <c r="BV56" i="10"/>
  <c r="BU56" i="10"/>
  <c r="BT56" i="10"/>
  <c r="BS56" i="10"/>
  <c r="BR56" i="10"/>
  <c r="BQ56" i="10"/>
  <c r="BP56" i="10"/>
  <c r="BB56" i="10"/>
  <c r="BX55" i="10"/>
  <c r="BW55" i="10"/>
  <c r="BV55" i="10"/>
  <c r="BU55" i="10"/>
  <c r="BT55" i="10"/>
  <c r="BS55" i="10"/>
  <c r="BR55" i="10"/>
  <c r="BQ55" i="10"/>
  <c r="BP55" i="10"/>
  <c r="BB55" i="10"/>
  <c r="BX54" i="10"/>
  <c r="BW54" i="10"/>
  <c r="BV54" i="10"/>
  <c r="BU54" i="10"/>
  <c r="BT54" i="10"/>
  <c r="BS54" i="10"/>
  <c r="BR54" i="10"/>
  <c r="BQ54" i="10"/>
  <c r="BP54" i="10"/>
  <c r="BB54" i="10"/>
  <c r="BX53" i="10"/>
  <c r="BW53" i="10"/>
  <c r="BV53" i="10"/>
  <c r="BU53" i="10"/>
  <c r="BT53" i="10"/>
  <c r="BS53" i="10"/>
  <c r="BR53" i="10"/>
  <c r="BQ53" i="10"/>
  <c r="BP53" i="10"/>
  <c r="BB53" i="10"/>
  <c r="BX52" i="10"/>
  <c r="BW52" i="10"/>
  <c r="BV52" i="10"/>
  <c r="BU52" i="10"/>
  <c r="BT52" i="10"/>
  <c r="BS52" i="10"/>
  <c r="BR52" i="10"/>
  <c r="BQ52" i="10"/>
  <c r="BP52" i="10"/>
  <c r="BB52" i="10"/>
  <c r="BX51" i="10"/>
  <c r="BW51" i="10"/>
  <c r="BV51" i="10"/>
  <c r="BU51" i="10"/>
  <c r="BT51" i="10"/>
  <c r="BS51" i="10"/>
  <c r="BR51" i="10"/>
  <c r="BQ51" i="10"/>
  <c r="BP51" i="10"/>
  <c r="BB51" i="10"/>
  <c r="BX50" i="10"/>
  <c r="BW50" i="10"/>
  <c r="BV50" i="10"/>
  <c r="BU50" i="10"/>
  <c r="BT50" i="10"/>
  <c r="BS50" i="10"/>
  <c r="BR50" i="10"/>
  <c r="BQ50" i="10"/>
  <c r="BP50" i="10"/>
  <c r="BB50" i="10"/>
  <c r="BX49" i="10"/>
  <c r="BW49" i="10"/>
  <c r="BV49" i="10"/>
  <c r="BU49" i="10"/>
  <c r="BT49" i="10"/>
  <c r="BS49" i="10"/>
  <c r="BR49" i="10"/>
  <c r="BQ49" i="10"/>
  <c r="BP49" i="10"/>
  <c r="BB49" i="10"/>
  <c r="BS48" i="10"/>
  <c r="BR48" i="10"/>
  <c r="BQ48" i="10"/>
  <c r="BP48" i="10"/>
  <c r="BB48" i="10"/>
  <c r="BX43" i="10"/>
  <c r="BW43" i="10"/>
  <c r="BV43" i="10"/>
  <c r="BU43" i="10"/>
  <c r="BT43" i="10"/>
  <c r="BS43" i="10"/>
  <c r="BR43" i="10"/>
  <c r="BQ43" i="10"/>
  <c r="BP43" i="10"/>
  <c r="BF43" i="10"/>
  <c r="BA43" i="10"/>
  <c r="BG43" i="10" s="1"/>
  <c r="AX43" i="10"/>
  <c r="AW43" i="10"/>
  <c r="BX42" i="10"/>
  <c r="BW42" i="10"/>
  <c r="BV42" i="10"/>
  <c r="BU42" i="10"/>
  <c r="BT42" i="10"/>
  <c r="BS42" i="10"/>
  <c r="BR42" i="10"/>
  <c r="BQ42" i="10"/>
  <c r="BP42" i="10"/>
  <c r="BF42" i="10"/>
  <c r="BA42" i="10"/>
  <c r="BG42" i="10" s="1"/>
  <c r="AX42" i="10"/>
  <c r="AW42" i="10"/>
  <c r="BH42" i="10" s="1"/>
  <c r="BX41" i="10"/>
  <c r="BW41" i="10"/>
  <c r="BV41" i="10"/>
  <c r="BU41" i="10"/>
  <c r="BT41" i="10"/>
  <c r="BS41" i="10"/>
  <c r="BR41" i="10"/>
  <c r="BQ41" i="10"/>
  <c r="BP41" i="10"/>
  <c r="BF41" i="10"/>
  <c r="BA41" i="10"/>
  <c r="BG41" i="10" s="1"/>
  <c r="AX41" i="10"/>
  <c r="AW41" i="10"/>
  <c r="BX40" i="10"/>
  <c r="BW40" i="10"/>
  <c r="BV40" i="10"/>
  <c r="BU40" i="10"/>
  <c r="BT40" i="10"/>
  <c r="BS40" i="10"/>
  <c r="BR40" i="10"/>
  <c r="BQ40" i="10"/>
  <c r="BP40" i="10"/>
  <c r="BF40" i="10"/>
  <c r="BA40" i="10"/>
  <c r="BG40" i="10" s="1"/>
  <c r="AX40" i="10"/>
  <c r="AW40" i="10"/>
  <c r="BH40" i="10" s="1"/>
  <c r="BX39" i="10"/>
  <c r="BW39" i="10"/>
  <c r="BV39" i="10"/>
  <c r="BU39" i="10"/>
  <c r="BT39" i="10"/>
  <c r="BS39" i="10"/>
  <c r="BR39" i="10"/>
  <c r="BQ39" i="10"/>
  <c r="BP39" i="10"/>
  <c r="BF39" i="10"/>
  <c r="BA39" i="10"/>
  <c r="BG39" i="10" s="1"/>
  <c r="AX39" i="10"/>
  <c r="AW39" i="10"/>
  <c r="BX38" i="10"/>
  <c r="BW38" i="10"/>
  <c r="BV38" i="10"/>
  <c r="BU38" i="10"/>
  <c r="BT38" i="10"/>
  <c r="BS38" i="10"/>
  <c r="BR38" i="10"/>
  <c r="BQ38" i="10"/>
  <c r="BP38" i="10"/>
  <c r="BF38" i="10"/>
  <c r="BA38" i="10"/>
  <c r="BG38" i="10" s="1"/>
  <c r="AX38" i="10"/>
  <c r="AW38" i="10"/>
  <c r="BH38" i="10" s="1"/>
  <c r="BX37" i="10"/>
  <c r="BW37" i="10"/>
  <c r="BV37" i="10"/>
  <c r="BU37" i="10"/>
  <c r="BT37" i="10"/>
  <c r="BS37" i="10"/>
  <c r="BR37" i="10"/>
  <c r="BQ37" i="10"/>
  <c r="BP37" i="10"/>
  <c r="BF37" i="10"/>
  <c r="BA37" i="10"/>
  <c r="BG37" i="10" s="1"/>
  <c r="AX37" i="10"/>
  <c r="AW37" i="10"/>
  <c r="BH37" i="10" s="1"/>
  <c r="BX36" i="10"/>
  <c r="BW36" i="10"/>
  <c r="BV36" i="10"/>
  <c r="BU36" i="10"/>
  <c r="BT36" i="10"/>
  <c r="BS36" i="10"/>
  <c r="BR36" i="10"/>
  <c r="BQ36" i="10"/>
  <c r="BP36" i="10"/>
  <c r="BF36" i="10"/>
  <c r="BA36" i="10"/>
  <c r="BG36" i="10" s="1"/>
  <c r="AX36" i="10"/>
  <c r="AW36" i="10"/>
  <c r="BH36" i="10" s="1"/>
  <c r="BX35" i="10"/>
  <c r="BW35" i="10"/>
  <c r="BV35" i="10"/>
  <c r="BU35" i="10"/>
  <c r="BT35" i="10"/>
  <c r="BS35" i="10"/>
  <c r="BR35" i="10"/>
  <c r="BQ35" i="10"/>
  <c r="BP35" i="10"/>
  <c r="BF35" i="10"/>
  <c r="BA35" i="10"/>
  <c r="BG35" i="10" s="1"/>
  <c r="AX35" i="10"/>
  <c r="AW35" i="10"/>
  <c r="BH35" i="10" s="1"/>
  <c r="BX34" i="10"/>
  <c r="BW34" i="10"/>
  <c r="BV34" i="10"/>
  <c r="BU34" i="10"/>
  <c r="BT34" i="10"/>
  <c r="BS34" i="10"/>
  <c r="BR34" i="10"/>
  <c r="BQ34" i="10"/>
  <c r="BP34" i="10"/>
  <c r="BF34" i="10"/>
  <c r="BA34" i="10"/>
  <c r="BG34" i="10" s="1"/>
  <c r="AX34" i="10"/>
  <c r="AW34" i="10"/>
  <c r="BH34" i="10" s="1"/>
  <c r="BX33" i="10"/>
  <c r="BW33" i="10"/>
  <c r="BV33" i="10"/>
  <c r="BU33" i="10"/>
  <c r="BT33" i="10"/>
  <c r="BS33" i="10"/>
  <c r="BR33" i="10"/>
  <c r="BQ33" i="10"/>
  <c r="BP33" i="10"/>
  <c r="BF33" i="10"/>
  <c r="BA33" i="10"/>
  <c r="BG33" i="10" s="1"/>
  <c r="AX33" i="10"/>
  <c r="AW33" i="10"/>
  <c r="BH33" i="10" s="1"/>
  <c r="BX32" i="10"/>
  <c r="BW32" i="10"/>
  <c r="BV32" i="10"/>
  <c r="BU32" i="10"/>
  <c r="BT32" i="10"/>
  <c r="BS32" i="10"/>
  <c r="BR32" i="10"/>
  <c r="BQ32" i="10"/>
  <c r="BP32" i="10"/>
  <c r="BF32" i="10"/>
  <c r="BA32" i="10"/>
  <c r="BG32" i="10" s="1"/>
  <c r="AX32" i="10"/>
  <c r="AW32" i="10"/>
  <c r="BX31" i="10"/>
  <c r="BW31" i="10"/>
  <c r="BV31" i="10"/>
  <c r="BU31" i="10"/>
  <c r="BT31" i="10"/>
  <c r="BS31" i="10"/>
  <c r="BR31" i="10"/>
  <c r="BQ31" i="10"/>
  <c r="BP31" i="10"/>
  <c r="BF31" i="10"/>
  <c r="BA31" i="10"/>
  <c r="BG31" i="10" s="1"/>
  <c r="AX31" i="10"/>
  <c r="AW31" i="10"/>
  <c r="BH31" i="10" s="1"/>
  <c r="BX30" i="10"/>
  <c r="BW30" i="10"/>
  <c r="BV30" i="10"/>
  <c r="BU30" i="10"/>
  <c r="BT30" i="10"/>
  <c r="BS30" i="10"/>
  <c r="BR30" i="10"/>
  <c r="BQ30" i="10"/>
  <c r="BP30" i="10"/>
  <c r="BF30" i="10"/>
  <c r="BA30" i="10"/>
  <c r="BG30" i="10" s="1"/>
  <c r="AX30" i="10"/>
  <c r="AW30" i="10"/>
  <c r="BH30" i="10" s="1"/>
  <c r="BS29" i="10"/>
  <c r="BR29" i="10"/>
  <c r="BQ29" i="10"/>
  <c r="BP29" i="10"/>
  <c r="BF29" i="10"/>
  <c r="BA29" i="10"/>
  <c r="BG29" i="10" s="1"/>
  <c r="AX29" i="10"/>
  <c r="AW29" i="10"/>
  <c r="BH29" i="10" s="1"/>
  <c r="BX24" i="10"/>
  <c r="BW24" i="10"/>
  <c r="BV24" i="10"/>
  <c r="BU24" i="10"/>
  <c r="BT24" i="10"/>
  <c r="BS24" i="10"/>
  <c r="BR24" i="10"/>
  <c r="BQ24" i="10"/>
  <c r="BP24" i="10"/>
  <c r="BF24" i="10"/>
  <c r="BA24" i="10"/>
  <c r="BG24" i="10" s="1"/>
  <c r="AX24" i="10"/>
  <c r="AW24" i="10"/>
  <c r="BH24" i="10" s="1"/>
  <c r="BX23" i="10"/>
  <c r="BW23" i="10"/>
  <c r="BV23" i="10"/>
  <c r="BU23" i="10"/>
  <c r="BT23" i="10"/>
  <c r="BS23" i="10"/>
  <c r="BR23" i="10"/>
  <c r="BQ23" i="10"/>
  <c r="BP23" i="10"/>
  <c r="BF23" i="10"/>
  <c r="BA23" i="10"/>
  <c r="BG23" i="10" s="1"/>
  <c r="AX23" i="10"/>
  <c r="AW23" i="10"/>
  <c r="BX22" i="10"/>
  <c r="BW22" i="10"/>
  <c r="BV22" i="10"/>
  <c r="BU22" i="10"/>
  <c r="BT22" i="10"/>
  <c r="BS22" i="10"/>
  <c r="BR22" i="10"/>
  <c r="BQ22" i="10"/>
  <c r="BP22" i="10"/>
  <c r="BF22" i="10"/>
  <c r="BA22" i="10"/>
  <c r="BG22" i="10" s="1"/>
  <c r="AX22" i="10"/>
  <c r="AW22" i="10"/>
  <c r="BH22" i="10" s="1"/>
  <c r="BX21" i="10"/>
  <c r="BW21" i="10"/>
  <c r="BV21" i="10"/>
  <c r="BU21" i="10"/>
  <c r="BT21" i="10"/>
  <c r="BS21" i="10"/>
  <c r="BR21" i="10"/>
  <c r="BQ21" i="10"/>
  <c r="BP21" i="10"/>
  <c r="BF21" i="10"/>
  <c r="BA21" i="10"/>
  <c r="BG21" i="10" s="1"/>
  <c r="AX21" i="10"/>
  <c r="AW21" i="10"/>
  <c r="BX20" i="10"/>
  <c r="BW20" i="10"/>
  <c r="BV20" i="10"/>
  <c r="BU20" i="10"/>
  <c r="BT20" i="10"/>
  <c r="BS20" i="10"/>
  <c r="BR20" i="10"/>
  <c r="BQ20" i="10"/>
  <c r="BP20" i="10"/>
  <c r="BF20" i="10"/>
  <c r="BA20" i="10"/>
  <c r="BG20" i="10" s="1"/>
  <c r="AX20" i="10"/>
  <c r="AW20" i="10"/>
  <c r="BH20" i="10" s="1"/>
  <c r="BX19" i="10"/>
  <c r="BW19" i="10"/>
  <c r="BV19" i="10"/>
  <c r="BU19" i="10"/>
  <c r="BT19" i="10"/>
  <c r="BS19" i="10"/>
  <c r="BR19" i="10"/>
  <c r="BQ19" i="10"/>
  <c r="BP19" i="10"/>
  <c r="BF19" i="10"/>
  <c r="BA19" i="10"/>
  <c r="BG19" i="10" s="1"/>
  <c r="AX19" i="10"/>
  <c r="AW19" i="10"/>
  <c r="BX18" i="10"/>
  <c r="BW18" i="10"/>
  <c r="BV18" i="10"/>
  <c r="BU18" i="10"/>
  <c r="BT18" i="10"/>
  <c r="BS18" i="10"/>
  <c r="BR18" i="10"/>
  <c r="BQ18" i="10"/>
  <c r="BP18" i="10"/>
  <c r="BF18" i="10"/>
  <c r="BA18" i="10"/>
  <c r="BG18" i="10" s="1"/>
  <c r="AX18" i="10"/>
  <c r="AW18" i="10"/>
  <c r="BH18" i="10" s="1"/>
  <c r="BX17" i="10"/>
  <c r="BW17" i="10"/>
  <c r="BV17" i="10"/>
  <c r="BU17" i="10"/>
  <c r="BT17" i="10"/>
  <c r="BS17" i="10"/>
  <c r="BR17" i="10"/>
  <c r="BQ17" i="10"/>
  <c r="BP17" i="10"/>
  <c r="BF17" i="10"/>
  <c r="BA17" i="10"/>
  <c r="BG17" i="10" s="1"/>
  <c r="AX17" i="10"/>
  <c r="AW17" i="10"/>
  <c r="BX16" i="10"/>
  <c r="BW16" i="10"/>
  <c r="BV16" i="10"/>
  <c r="BU16" i="10"/>
  <c r="BT16" i="10"/>
  <c r="BS16" i="10"/>
  <c r="BR16" i="10"/>
  <c r="BQ16" i="10"/>
  <c r="BP16" i="10"/>
  <c r="BF16" i="10"/>
  <c r="BA16" i="10"/>
  <c r="BG16" i="10" s="1"/>
  <c r="AX16" i="10"/>
  <c r="AW16" i="10"/>
  <c r="BH16" i="10" s="1"/>
  <c r="BX15" i="10"/>
  <c r="BW15" i="10"/>
  <c r="BV15" i="10"/>
  <c r="BU15" i="10"/>
  <c r="BT15" i="10"/>
  <c r="BS15" i="10"/>
  <c r="BR15" i="10"/>
  <c r="BQ15" i="10"/>
  <c r="BP15" i="10"/>
  <c r="BF15" i="10"/>
  <c r="BA15" i="10"/>
  <c r="BG15" i="10" s="1"/>
  <c r="AX15" i="10"/>
  <c r="AW15" i="10"/>
  <c r="BX14" i="10"/>
  <c r="BW14" i="10"/>
  <c r="BV14" i="10"/>
  <c r="BU14" i="10"/>
  <c r="BT14" i="10"/>
  <c r="BS14" i="10"/>
  <c r="BR14" i="10"/>
  <c r="BQ14" i="10"/>
  <c r="BP14" i="10"/>
  <c r="BF14" i="10"/>
  <c r="BA14" i="10"/>
  <c r="BG14" i="10" s="1"/>
  <c r="AX14" i="10"/>
  <c r="AW14" i="10"/>
  <c r="BH14" i="10" s="1"/>
  <c r="BX13" i="10"/>
  <c r="BW13" i="10"/>
  <c r="BV13" i="10"/>
  <c r="BU13" i="10"/>
  <c r="BT13" i="10"/>
  <c r="BS13" i="10"/>
  <c r="BR13" i="10"/>
  <c r="BQ13" i="10"/>
  <c r="BP13" i="10"/>
  <c r="BF13" i="10"/>
  <c r="BA13" i="10"/>
  <c r="BG13" i="10" s="1"/>
  <c r="AX13" i="10"/>
  <c r="AW13" i="10"/>
  <c r="BX12" i="10"/>
  <c r="BW12" i="10"/>
  <c r="BV12" i="10"/>
  <c r="BU12" i="10"/>
  <c r="BT12" i="10"/>
  <c r="BS12" i="10"/>
  <c r="BR12" i="10"/>
  <c r="BQ12" i="10"/>
  <c r="BP12" i="10"/>
  <c r="BF12" i="10"/>
  <c r="BA12" i="10"/>
  <c r="BG12" i="10" s="1"/>
  <c r="AX12" i="10"/>
  <c r="AW12" i="10"/>
  <c r="BH12" i="10" s="1"/>
  <c r="BX11" i="10"/>
  <c r="BW11" i="10"/>
  <c r="BV11" i="10"/>
  <c r="BU11" i="10"/>
  <c r="BT11" i="10"/>
  <c r="BS11" i="10"/>
  <c r="BR11" i="10"/>
  <c r="BQ11" i="10"/>
  <c r="BP11" i="10"/>
  <c r="BF11" i="10"/>
  <c r="BA11" i="10"/>
  <c r="BG11" i="10" s="1"/>
  <c r="AX11" i="10"/>
  <c r="AW11" i="10"/>
  <c r="BX10" i="10"/>
  <c r="BW10" i="10"/>
  <c r="BV10" i="10"/>
  <c r="BU10" i="10"/>
  <c r="BT10" i="10"/>
  <c r="BS10" i="10"/>
  <c r="BR10" i="10"/>
  <c r="BQ10" i="10"/>
  <c r="BP10" i="10"/>
  <c r="BF10" i="10"/>
  <c r="BA10" i="10"/>
  <c r="BG10" i="10" s="1"/>
  <c r="AX10" i="10"/>
  <c r="AW10" i="10"/>
  <c r="BH10" i="10" s="1"/>
  <c r="BX9" i="10"/>
  <c r="BW9" i="10"/>
  <c r="BV9" i="10"/>
  <c r="BU9" i="10"/>
  <c r="BT9" i="10"/>
  <c r="BS9" i="10"/>
  <c r="BR9" i="10"/>
  <c r="BQ9" i="10"/>
  <c r="BP9" i="10"/>
  <c r="BF9" i="10"/>
  <c r="BA9" i="10"/>
  <c r="BG9" i="10" s="1"/>
  <c r="AX9" i="10"/>
  <c r="AW9" i="10"/>
  <c r="BX8" i="10"/>
  <c r="BW8" i="10"/>
  <c r="BV8" i="10"/>
  <c r="BU8" i="10"/>
  <c r="BT8" i="10"/>
  <c r="BS8" i="10"/>
  <c r="BR8" i="10"/>
  <c r="BQ8" i="10"/>
  <c r="BP8" i="10"/>
  <c r="BF8" i="10"/>
  <c r="BA8" i="10"/>
  <c r="BG8" i="10" s="1"/>
  <c r="AX8" i="10"/>
  <c r="AW8" i="10"/>
  <c r="BX7" i="10"/>
  <c r="BW7" i="10"/>
  <c r="BV7" i="10"/>
  <c r="BU7" i="10"/>
  <c r="BT7" i="10"/>
  <c r="BS7" i="10"/>
  <c r="BR7" i="10"/>
  <c r="BQ7" i="10"/>
  <c r="BP7" i="10"/>
  <c r="BF7" i="10"/>
  <c r="BA7" i="10"/>
  <c r="BG7" i="10" s="1"/>
  <c r="AX7" i="10"/>
  <c r="AW7" i="10"/>
  <c r="BX6" i="10"/>
  <c r="BW6" i="10"/>
  <c r="BV6" i="10"/>
  <c r="BU6" i="10"/>
  <c r="BT6" i="10"/>
  <c r="BS6" i="10"/>
  <c r="BR6" i="10"/>
  <c r="BQ6" i="10"/>
  <c r="BP6" i="10"/>
  <c r="BF6" i="10"/>
  <c r="BA6" i="10"/>
  <c r="BG6" i="10" s="1"/>
  <c r="AX6" i="10"/>
  <c r="AW6" i="10"/>
  <c r="BS5" i="10"/>
  <c r="BR5" i="10"/>
  <c r="BQ5" i="10"/>
  <c r="BP5" i="10"/>
  <c r="BF5" i="10"/>
  <c r="BA5" i="10"/>
  <c r="BG5" i="10" s="1"/>
  <c r="AX5" i="10"/>
  <c r="AW5" i="10"/>
  <c r="AA13" i="8"/>
  <c r="AA90" i="9" s="1"/>
  <c r="Z13" i="8"/>
  <c r="Z90" i="9" s="1"/>
  <c r="Y13" i="8"/>
  <c r="Y90" i="9" s="1"/>
  <c r="X13" i="8"/>
  <c r="X90" i="9" s="1"/>
  <c r="C13" i="8"/>
  <c r="C12" i="8"/>
  <c r="C11" i="8"/>
  <c r="C10" i="8"/>
  <c r="AA9" i="8"/>
  <c r="AA86" i="9" s="1"/>
  <c r="Z9" i="8"/>
  <c r="Z86" i="9" s="1"/>
  <c r="Y9" i="8"/>
  <c r="Y86" i="9" s="1"/>
  <c r="C9" i="8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R6" i="7"/>
  <c r="P34" i="2" s="1"/>
  <c r="Q34" i="2" s="1"/>
  <c r="R5" i="7"/>
  <c r="P31" i="2" s="1"/>
  <c r="Q31" i="2" s="1"/>
  <c r="W22" i="6"/>
  <c r="C22" i="6"/>
  <c r="W21" i="6"/>
  <c r="C21" i="6"/>
  <c r="L80" i="9" s="1"/>
  <c r="W20" i="6"/>
  <c r="C20" i="6"/>
  <c r="W19" i="6"/>
  <c r="C19" i="6"/>
  <c r="W18" i="6"/>
  <c r="C18" i="6"/>
  <c r="W17" i="6"/>
  <c r="C17" i="6"/>
  <c r="W16" i="6"/>
  <c r="C16" i="6"/>
  <c r="W15" i="6"/>
  <c r="C15" i="6"/>
  <c r="W14" i="6"/>
  <c r="C14" i="6"/>
  <c r="W13" i="6"/>
  <c r="C13" i="6"/>
  <c r="W12" i="6"/>
  <c r="C12" i="6"/>
  <c r="W11" i="6"/>
  <c r="C11" i="6"/>
  <c r="W10" i="6"/>
  <c r="C10" i="6"/>
  <c r="W9" i="6"/>
  <c r="C9" i="6"/>
  <c r="W8" i="6"/>
  <c r="C8" i="6"/>
  <c r="AS21" i="5"/>
  <c r="AR21" i="5"/>
  <c r="AQ21" i="5"/>
  <c r="AL21" i="5"/>
  <c r="AM21" i="5" s="1"/>
  <c r="AP21" i="5" s="1"/>
  <c r="AH21" i="5"/>
  <c r="AI21" i="5" s="1"/>
  <c r="AE21" i="5"/>
  <c r="AF21" i="5" s="1"/>
  <c r="AG21" i="5" s="1"/>
  <c r="AD21" i="5"/>
  <c r="C21" i="5"/>
  <c r="AS20" i="5"/>
  <c r="AR20" i="5"/>
  <c r="AQ20" i="5"/>
  <c r="AO20" i="5"/>
  <c r="AL20" i="5"/>
  <c r="AM20" i="5" s="1"/>
  <c r="AP20" i="5" s="1"/>
  <c r="AH20" i="5"/>
  <c r="AI20" i="5" s="1"/>
  <c r="AN20" i="5" s="1"/>
  <c r="AE20" i="5"/>
  <c r="AF20" i="5" s="1"/>
  <c r="AG20" i="5" s="1"/>
  <c r="AD20" i="5"/>
  <c r="C20" i="5"/>
  <c r="AS19" i="5"/>
  <c r="AR19" i="5"/>
  <c r="AQ19" i="5"/>
  <c r="AO19" i="5"/>
  <c r="AM19" i="5"/>
  <c r="AP19" i="5" s="1"/>
  <c r="AL19" i="5"/>
  <c r="AH19" i="5"/>
  <c r="AI19" i="5" s="1"/>
  <c r="AE19" i="5"/>
  <c r="AF19" i="5" s="1"/>
  <c r="AG19" i="5" s="1"/>
  <c r="AD19" i="5"/>
  <c r="C19" i="5"/>
  <c r="AS18" i="5"/>
  <c r="AR18" i="5"/>
  <c r="AQ18" i="5"/>
  <c r="AL18" i="5"/>
  <c r="AM18" i="5" s="1"/>
  <c r="AP18" i="5" s="1"/>
  <c r="AI18" i="5"/>
  <c r="AN18" i="5" s="1"/>
  <c r="AH18" i="5"/>
  <c r="AO18" i="5" s="1"/>
  <c r="AE18" i="5"/>
  <c r="AF18" i="5" s="1"/>
  <c r="AG18" i="5" s="1"/>
  <c r="AD18" i="5"/>
  <c r="C18" i="5"/>
  <c r="AS17" i="5"/>
  <c r="AR17" i="5"/>
  <c r="AQ17" i="5"/>
  <c r="AL17" i="5"/>
  <c r="AM17" i="5" s="1"/>
  <c r="AP17" i="5" s="1"/>
  <c r="AH17" i="5"/>
  <c r="AI17" i="5" s="1"/>
  <c r="AE17" i="5"/>
  <c r="AF17" i="5" s="1"/>
  <c r="AG17" i="5" s="1"/>
  <c r="AD17" i="5"/>
  <c r="C17" i="5"/>
  <c r="AS16" i="5"/>
  <c r="AR16" i="5"/>
  <c r="AQ16" i="5"/>
  <c r="AO16" i="5"/>
  <c r="AL16" i="5"/>
  <c r="AM16" i="5" s="1"/>
  <c r="AP16" i="5" s="1"/>
  <c r="AH16" i="5"/>
  <c r="AI16" i="5" s="1"/>
  <c r="AN16" i="5" s="1"/>
  <c r="AE16" i="5"/>
  <c r="AF16" i="5" s="1"/>
  <c r="AG16" i="5" s="1"/>
  <c r="AD16" i="5"/>
  <c r="C16" i="5"/>
  <c r="AS15" i="5"/>
  <c r="AR15" i="5"/>
  <c r="AQ15" i="5"/>
  <c r="AO15" i="5"/>
  <c r="AM15" i="5"/>
  <c r="AP15" i="5" s="1"/>
  <c r="AL15" i="5"/>
  <c r="AH15" i="5"/>
  <c r="AI15" i="5" s="1"/>
  <c r="AE15" i="5"/>
  <c r="AF15" i="5" s="1"/>
  <c r="AG15" i="5" s="1"/>
  <c r="AD15" i="5"/>
  <c r="C15" i="5"/>
  <c r="AS14" i="5"/>
  <c r="AR14" i="5"/>
  <c r="AQ14" i="5"/>
  <c r="AL14" i="5"/>
  <c r="AM14" i="5" s="1"/>
  <c r="AP14" i="5" s="1"/>
  <c r="AI14" i="5"/>
  <c r="AN14" i="5" s="1"/>
  <c r="AH14" i="5"/>
  <c r="AO14" i="5" s="1"/>
  <c r="AE14" i="5"/>
  <c r="AF14" i="5" s="1"/>
  <c r="AG14" i="5" s="1"/>
  <c r="AD14" i="5"/>
  <c r="C14" i="5"/>
  <c r="AS13" i="5"/>
  <c r="AR13" i="5"/>
  <c r="AQ13" i="5"/>
  <c r="AL13" i="5"/>
  <c r="AM13" i="5" s="1"/>
  <c r="AP13" i="5" s="1"/>
  <c r="AH13" i="5"/>
  <c r="AI13" i="5" s="1"/>
  <c r="AE13" i="5"/>
  <c r="AF13" i="5" s="1"/>
  <c r="AG13" i="5" s="1"/>
  <c r="AD13" i="5"/>
  <c r="C13" i="5"/>
  <c r="AS12" i="5"/>
  <c r="AR12" i="5"/>
  <c r="AQ12" i="5"/>
  <c r="AO12" i="5"/>
  <c r="AL12" i="5"/>
  <c r="AM12" i="5" s="1"/>
  <c r="AP12" i="5" s="1"/>
  <c r="AH12" i="5"/>
  <c r="AI12" i="5" s="1"/>
  <c r="AN12" i="5" s="1"/>
  <c r="AE12" i="5"/>
  <c r="AF12" i="5" s="1"/>
  <c r="AG12" i="5" s="1"/>
  <c r="AD12" i="5"/>
  <c r="C12" i="5"/>
  <c r="AS11" i="5"/>
  <c r="AR11" i="5"/>
  <c r="AQ11" i="5"/>
  <c r="AO11" i="5"/>
  <c r="AM11" i="5"/>
  <c r="AP11" i="5" s="1"/>
  <c r="AL11" i="5"/>
  <c r="AH11" i="5"/>
  <c r="AI11" i="5" s="1"/>
  <c r="AE11" i="5"/>
  <c r="AF11" i="5" s="1"/>
  <c r="AG11" i="5" s="1"/>
  <c r="AD11" i="5"/>
  <c r="C11" i="5"/>
  <c r="AS10" i="5"/>
  <c r="AR10" i="5"/>
  <c r="AQ10" i="5"/>
  <c r="AL10" i="5"/>
  <c r="AM10" i="5" s="1"/>
  <c r="AP10" i="5" s="1"/>
  <c r="AI10" i="5"/>
  <c r="AN10" i="5" s="1"/>
  <c r="AH10" i="5"/>
  <c r="AO10" i="5" s="1"/>
  <c r="AE10" i="5"/>
  <c r="AF10" i="5" s="1"/>
  <c r="AG10" i="5" s="1"/>
  <c r="AD10" i="5"/>
  <c r="C10" i="5"/>
  <c r="AS9" i="5"/>
  <c r="AR9" i="5"/>
  <c r="AQ9" i="5"/>
  <c r="AL9" i="5"/>
  <c r="AM9" i="5" s="1"/>
  <c r="AP9" i="5" s="1"/>
  <c r="AH9" i="5"/>
  <c r="AI9" i="5" s="1"/>
  <c r="AE9" i="5"/>
  <c r="AF9" i="5" s="1"/>
  <c r="AG9" i="5" s="1"/>
  <c r="AD9" i="5"/>
  <c r="C9" i="5"/>
  <c r="AS8" i="5"/>
  <c r="AR8" i="5"/>
  <c r="AQ8" i="5"/>
  <c r="AL8" i="5"/>
  <c r="AM8" i="5" s="1"/>
  <c r="AP8" i="5" s="1"/>
  <c r="AH8" i="5"/>
  <c r="AI8" i="5" s="1"/>
  <c r="AN8" i="5" s="1"/>
  <c r="AE8" i="5"/>
  <c r="AF8" i="5" s="1"/>
  <c r="AG8" i="5" s="1"/>
  <c r="AD8" i="5"/>
  <c r="C8" i="5"/>
  <c r="AS7" i="5"/>
  <c r="AR7" i="5"/>
  <c r="AR22" i="5" s="1"/>
  <c r="G28" i="2" s="1"/>
  <c r="AQ7" i="5"/>
  <c r="AL7" i="5"/>
  <c r="AM7" i="5" s="1"/>
  <c r="AH7" i="5"/>
  <c r="AE7" i="5"/>
  <c r="AF7" i="5" s="1"/>
  <c r="AD7" i="5"/>
  <c r="C7" i="5"/>
  <c r="AR21" i="4"/>
  <c r="AQ21" i="4"/>
  <c r="AP21" i="4"/>
  <c r="AI21" i="4"/>
  <c r="AK21" i="4" s="1"/>
  <c r="AG21" i="4"/>
  <c r="AH21" i="4" s="1"/>
  <c r="C21" i="4"/>
  <c r="AR20" i="4"/>
  <c r="AQ20" i="4"/>
  <c r="AP20" i="4"/>
  <c r="AI20" i="4"/>
  <c r="AK20" i="4" s="1"/>
  <c r="AG20" i="4"/>
  <c r="AH20" i="4" s="1"/>
  <c r="C20" i="4"/>
  <c r="AR19" i="4"/>
  <c r="AQ19" i="4"/>
  <c r="AP19" i="4"/>
  <c r="AI19" i="4"/>
  <c r="AK19" i="4" s="1"/>
  <c r="AG19" i="4"/>
  <c r="AH19" i="4" s="1"/>
  <c r="C19" i="4"/>
  <c r="AR18" i="4"/>
  <c r="AQ18" i="4"/>
  <c r="AP18" i="4"/>
  <c r="AI18" i="4"/>
  <c r="AK18" i="4" s="1"/>
  <c r="AG18" i="4"/>
  <c r="AH18" i="4" s="1"/>
  <c r="C18" i="4"/>
  <c r="AR17" i="4"/>
  <c r="AQ17" i="4"/>
  <c r="AP17" i="4"/>
  <c r="AI17" i="4"/>
  <c r="AK17" i="4" s="1"/>
  <c r="AG17" i="4"/>
  <c r="AH17" i="4" s="1"/>
  <c r="C17" i="4"/>
  <c r="AR16" i="4"/>
  <c r="AQ16" i="4"/>
  <c r="AP16" i="4"/>
  <c r="AI16" i="4"/>
  <c r="AK16" i="4" s="1"/>
  <c r="AG16" i="4"/>
  <c r="AH16" i="4" s="1"/>
  <c r="C16" i="4"/>
  <c r="AR15" i="4"/>
  <c r="AQ15" i="4"/>
  <c r="AP15" i="4"/>
  <c r="AI15" i="4"/>
  <c r="AK15" i="4" s="1"/>
  <c r="AG15" i="4"/>
  <c r="AH15" i="4" s="1"/>
  <c r="C15" i="4"/>
  <c r="AR14" i="4"/>
  <c r="AQ14" i="4"/>
  <c r="AP14" i="4"/>
  <c r="AI14" i="4"/>
  <c r="AK14" i="4" s="1"/>
  <c r="AG14" i="4"/>
  <c r="AH14" i="4" s="1"/>
  <c r="C14" i="4"/>
  <c r="AR13" i="4"/>
  <c r="AQ13" i="4"/>
  <c r="AP13" i="4"/>
  <c r="AI13" i="4"/>
  <c r="AK13" i="4" s="1"/>
  <c r="AG13" i="4"/>
  <c r="AH13" i="4" s="1"/>
  <c r="C13" i="4"/>
  <c r="AR12" i="4"/>
  <c r="AQ12" i="4"/>
  <c r="AP12" i="4"/>
  <c r="AI12" i="4"/>
  <c r="AK12" i="4" s="1"/>
  <c r="AG12" i="4"/>
  <c r="AH12" i="4" s="1"/>
  <c r="C12" i="4"/>
  <c r="AR11" i="4"/>
  <c r="AQ11" i="4"/>
  <c r="AP11" i="4"/>
  <c r="AI11" i="4"/>
  <c r="AK11" i="4" s="1"/>
  <c r="AG11" i="4"/>
  <c r="AH11" i="4" s="1"/>
  <c r="C11" i="4"/>
  <c r="AR10" i="4"/>
  <c r="AQ10" i="4"/>
  <c r="AP10" i="4"/>
  <c r="AI10" i="4"/>
  <c r="AK10" i="4" s="1"/>
  <c r="AG10" i="4"/>
  <c r="AH10" i="4" s="1"/>
  <c r="C10" i="4"/>
  <c r="AR9" i="4"/>
  <c r="AQ9" i="4"/>
  <c r="AP9" i="4"/>
  <c r="AI9" i="4"/>
  <c r="AK9" i="4" s="1"/>
  <c r="AG9" i="4"/>
  <c r="AH9" i="4" s="1"/>
  <c r="C9" i="4"/>
  <c r="AR8" i="4"/>
  <c r="AQ8" i="4"/>
  <c r="AP8" i="4"/>
  <c r="AI8" i="4"/>
  <c r="AK8" i="4" s="1"/>
  <c r="AG8" i="4"/>
  <c r="AH8" i="4" s="1"/>
  <c r="AR7" i="4"/>
  <c r="AQ7" i="4"/>
  <c r="AP7" i="4"/>
  <c r="AI7" i="4"/>
  <c r="AG7" i="4"/>
  <c r="AU26" i="3"/>
  <c r="AT26" i="3"/>
  <c r="AS26" i="3"/>
  <c r="AL26" i="3"/>
  <c r="AQ26" i="3" s="1"/>
  <c r="AJ26" i="3"/>
  <c r="AK26" i="3" s="1"/>
  <c r="C26" i="3"/>
  <c r="AU25" i="3"/>
  <c r="AT25" i="3"/>
  <c r="AS25" i="3"/>
  <c r="AL25" i="3"/>
  <c r="AQ25" i="3" s="1"/>
  <c r="AJ25" i="3"/>
  <c r="AK25" i="3" s="1"/>
  <c r="C25" i="3"/>
  <c r="AU24" i="3"/>
  <c r="AT24" i="3"/>
  <c r="AS24" i="3"/>
  <c r="AL24" i="3"/>
  <c r="AQ24" i="3" s="1"/>
  <c r="AJ24" i="3"/>
  <c r="AK24" i="3" s="1"/>
  <c r="C24" i="3"/>
  <c r="AU23" i="3"/>
  <c r="AT23" i="3"/>
  <c r="AS23" i="3"/>
  <c r="AL23" i="3"/>
  <c r="AQ23" i="3" s="1"/>
  <c r="AJ23" i="3"/>
  <c r="AK23" i="3" s="1"/>
  <c r="C23" i="3"/>
  <c r="AU22" i="3"/>
  <c r="AT22" i="3"/>
  <c r="AS22" i="3"/>
  <c r="AL22" i="3"/>
  <c r="AQ22" i="3" s="1"/>
  <c r="AJ22" i="3"/>
  <c r="AK22" i="3" s="1"/>
  <c r="C22" i="3"/>
  <c r="AU21" i="3"/>
  <c r="AT21" i="3"/>
  <c r="AS21" i="3"/>
  <c r="AL21" i="3"/>
  <c r="AQ21" i="3" s="1"/>
  <c r="AJ21" i="3"/>
  <c r="AK21" i="3" s="1"/>
  <c r="C21" i="3"/>
  <c r="N19" i="9" s="1"/>
  <c r="AU20" i="3"/>
  <c r="AT20" i="3"/>
  <c r="AS20" i="3"/>
  <c r="AL20" i="3"/>
  <c r="AQ20" i="3" s="1"/>
  <c r="AJ20" i="3"/>
  <c r="AK20" i="3" s="1"/>
  <c r="C20" i="3"/>
  <c r="AU19" i="3"/>
  <c r="AT19" i="3"/>
  <c r="AS19" i="3"/>
  <c r="AL19" i="3"/>
  <c r="AQ19" i="3" s="1"/>
  <c r="AJ19" i="3"/>
  <c r="AK19" i="3" s="1"/>
  <c r="C19" i="3"/>
  <c r="AU18" i="3"/>
  <c r="AT18" i="3"/>
  <c r="AS18" i="3"/>
  <c r="AP18" i="3"/>
  <c r="AL18" i="3"/>
  <c r="AQ18" i="3" s="1"/>
  <c r="AJ18" i="3"/>
  <c r="AK18" i="3" s="1"/>
  <c r="C18" i="3"/>
  <c r="AU17" i="3"/>
  <c r="AT17" i="3"/>
  <c r="AS17" i="3"/>
  <c r="AL17" i="3"/>
  <c r="AQ17" i="3" s="1"/>
  <c r="AJ17" i="3"/>
  <c r="AK17" i="3" s="1"/>
  <c r="C17" i="3"/>
  <c r="AU16" i="3"/>
  <c r="AT16" i="3"/>
  <c r="AS16" i="3"/>
  <c r="AL16" i="3"/>
  <c r="AQ16" i="3" s="1"/>
  <c r="AJ16" i="3"/>
  <c r="AK16" i="3" s="1"/>
  <c r="C16" i="3"/>
  <c r="AU15" i="3"/>
  <c r="AT15" i="3"/>
  <c r="AS15" i="3"/>
  <c r="AL15" i="3"/>
  <c r="AQ15" i="3" s="1"/>
  <c r="AJ15" i="3"/>
  <c r="AK15" i="3" s="1"/>
  <c r="C15" i="3"/>
  <c r="AU14" i="3"/>
  <c r="AT14" i="3"/>
  <c r="AS14" i="3"/>
  <c r="AP14" i="3"/>
  <c r="AL14" i="3"/>
  <c r="AQ14" i="3" s="1"/>
  <c r="AJ14" i="3"/>
  <c r="AK14" i="3" s="1"/>
  <c r="C14" i="3"/>
  <c r="R12" i="9" s="1"/>
  <c r="AM12" i="9" s="1"/>
  <c r="AN12" i="9" s="1"/>
  <c r="AU13" i="3"/>
  <c r="AT13" i="3"/>
  <c r="AS13" i="3"/>
  <c r="AL13" i="3"/>
  <c r="AQ13" i="3" s="1"/>
  <c r="AJ13" i="3"/>
  <c r="AK13" i="3" s="1"/>
  <c r="C13" i="3"/>
  <c r="AU12" i="3"/>
  <c r="AT12" i="3"/>
  <c r="AS12" i="3"/>
  <c r="AL12" i="3"/>
  <c r="AQ12" i="3" s="1"/>
  <c r="AJ12" i="3"/>
  <c r="AK12" i="3" s="1"/>
  <c r="C12" i="3"/>
  <c r="AU11" i="3"/>
  <c r="AT11" i="3"/>
  <c r="AS11" i="3"/>
  <c r="AP11" i="3"/>
  <c r="AL11" i="3"/>
  <c r="AQ11" i="3" s="1"/>
  <c r="AJ11" i="3"/>
  <c r="AK11" i="3" s="1"/>
  <c r="C11" i="3"/>
  <c r="AU10" i="3"/>
  <c r="AT10" i="3"/>
  <c r="AS10" i="3"/>
  <c r="AL10" i="3"/>
  <c r="AQ10" i="3" s="1"/>
  <c r="AJ10" i="3"/>
  <c r="AK10" i="3" s="1"/>
  <c r="C10" i="3"/>
  <c r="AU9" i="3"/>
  <c r="AT9" i="3"/>
  <c r="AS9" i="3"/>
  <c r="AL9" i="3"/>
  <c r="AQ9" i="3" s="1"/>
  <c r="AJ9" i="3"/>
  <c r="AK9" i="3" s="1"/>
  <c r="AU8" i="3"/>
  <c r="AT8" i="3"/>
  <c r="AS8" i="3"/>
  <c r="AL8" i="3"/>
  <c r="AQ8" i="3" s="1"/>
  <c r="AJ8" i="3"/>
  <c r="AK8" i="3" s="1"/>
  <c r="AU7" i="3"/>
  <c r="AT7" i="3"/>
  <c r="AS7" i="3"/>
  <c r="AL7" i="3"/>
  <c r="AQ7" i="3" s="1"/>
  <c r="AJ7" i="3"/>
  <c r="Q38" i="2"/>
  <c r="Q37" i="2"/>
  <c r="M36" i="2"/>
  <c r="M39" i="2" s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6" i="1"/>
  <c r="G36" i="1"/>
  <c r="I31" i="1"/>
  <c r="G31" i="1"/>
  <c r="I30" i="1"/>
  <c r="G30" i="1"/>
  <c r="I29" i="1"/>
  <c r="G29" i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O7" i="2" s="1"/>
  <c r="G21" i="1"/>
  <c r="L7" i="2" s="1"/>
  <c r="I20" i="1"/>
  <c r="G20" i="1"/>
  <c r="I19" i="1"/>
  <c r="G19" i="1"/>
  <c r="AO180" i="10" l="1"/>
  <c r="BC73" i="10"/>
  <c r="AY95" i="10"/>
  <c r="AZ95" i="10" s="1"/>
  <c r="AN17" i="3"/>
  <c r="AP22" i="3"/>
  <c r="AQ22" i="5"/>
  <c r="F28" i="2" s="1"/>
  <c r="AY69" i="10"/>
  <c r="AZ69" i="10" s="1"/>
  <c r="AY81" i="10"/>
  <c r="AZ81" i="10" s="1"/>
  <c r="BJ71" i="10"/>
  <c r="BJ87" i="10"/>
  <c r="BK71" i="10"/>
  <c r="BK87" i="10"/>
  <c r="AO13" i="5"/>
  <c r="AO21" i="5"/>
  <c r="AP10" i="3"/>
  <c r="AS22" i="5"/>
  <c r="H28" i="2" s="1"/>
  <c r="BC68" i="10"/>
  <c r="BC69" i="10"/>
  <c r="AY77" i="10"/>
  <c r="AZ77" i="10" s="1"/>
  <c r="BC80" i="10"/>
  <c r="BC81" i="10"/>
  <c r="BC95" i="10"/>
  <c r="BD70" i="10"/>
  <c r="BD76" i="10"/>
  <c r="BD90" i="10"/>
  <c r="AY86" i="10"/>
  <c r="AZ86" i="10" s="1"/>
  <c r="AY89" i="10"/>
  <c r="AZ89" i="10" s="1"/>
  <c r="AO9" i="5"/>
  <c r="AO17" i="5"/>
  <c r="BH75" i="10"/>
  <c r="BC77" i="10"/>
  <c r="BC86" i="10"/>
  <c r="BJ70" i="10"/>
  <c r="BJ76" i="10"/>
  <c r="BJ90" i="10"/>
  <c r="G59" i="7"/>
  <c r="R4" i="7" s="1"/>
  <c r="P30" i="2" s="1"/>
  <c r="Q30" i="2" s="1"/>
  <c r="AY67" i="10"/>
  <c r="AZ67" i="10" s="1"/>
  <c r="BC79" i="10"/>
  <c r="BH71" i="10"/>
  <c r="W23" i="6"/>
  <c r="N29" i="2" s="1"/>
  <c r="Q29" i="2" s="1"/>
  <c r="AO8" i="5"/>
  <c r="AO8" i="3"/>
  <c r="AI7" i="5"/>
  <c r="AO7" i="5"/>
  <c r="AG22" i="4"/>
  <c r="D27" i="2" s="1"/>
  <c r="AL8" i="4"/>
  <c r="AO8" i="4" s="1"/>
  <c r="AL9" i="4"/>
  <c r="AO9" i="4" s="1"/>
  <c r="AL10" i="4"/>
  <c r="AO10" i="4" s="1"/>
  <c r="AL11" i="4"/>
  <c r="AO11" i="4" s="1"/>
  <c r="AL12" i="4"/>
  <c r="AO12" i="4" s="1"/>
  <c r="AL13" i="4"/>
  <c r="AO13" i="4" s="1"/>
  <c r="AL14" i="4"/>
  <c r="AO14" i="4" s="1"/>
  <c r="AL15" i="4"/>
  <c r="AO15" i="4" s="1"/>
  <c r="AL16" i="4"/>
  <c r="AO16" i="4" s="1"/>
  <c r="AL17" i="4"/>
  <c r="AO17" i="4" s="1"/>
  <c r="AL18" i="4"/>
  <c r="AO18" i="4" s="1"/>
  <c r="AL19" i="4"/>
  <c r="AO19" i="4" s="1"/>
  <c r="AL20" i="4"/>
  <c r="AO20" i="4" s="1"/>
  <c r="AL21" i="4"/>
  <c r="AO21" i="4" s="1"/>
  <c r="AL7" i="4"/>
  <c r="AN8" i="4"/>
  <c r="AN9" i="4"/>
  <c r="AN10" i="4"/>
  <c r="AN11" i="4"/>
  <c r="AN12" i="4"/>
  <c r="AN13" i="4"/>
  <c r="AN14" i="4"/>
  <c r="AN15" i="4"/>
  <c r="AN16" i="4"/>
  <c r="AN17" i="4"/>
  <c r="AN18" i="4"/>
  <c r="AN19" i="4"/>
  <c r="AN20" i="4"/>
  <c r="AN21" i="4"/>
  <c r="AN7" i="4"/>
  <c r="AR22" i="4"/>
  <c r="H27" i="2" s="1"/>
  <c r="AP22" i="4"/>
  <c r="F27" i="2" s="1"/>
  <c r="AQ22" i="4"/>
  <c r="G27" i="2" s="1"/>
  <c r="AN15" i="3"/>
  <c r="AM23" i="3"/>
  <c r="AM25" i="3"/>
  <c r="AP26" i="3"/>
  <c r="AM8" i="3"/>
  <c r="AP15" i="3"/>
  <c r="AN23" i="3"/>
  <c r="AN25" i="3"/>
  <c r="AN21" i="3"/>
  <c r="AO23" i="3"/>
  <c r="AR23" i="3" s="1"/>
  <c r="AP23" i="3"/>
  <c r="AS27" i="3"/>
  <c r="F26" i="2" s="1"/>
  <c r="AN19" i="3"/>
  <c r="AN11" i="3"/>
  <c r="AP19" i="3"/>
  <c r="V12" i="8"/>
  <c r="AA12" i="8"/>
  <c r="AA89" i="9" s="1"/>
  <c r="X11" i="8"/>
  <c r="X88" i="9" s="1"/>
  <c r="Y10" i="8"/>
  <c r="Y87" i="9" s="1"/>
  <c r="Z10" i="8"/>
  <c r="Z87" i="9" s="1"/>
  <c r="V10" i="8"/>
  <c r="W10" i="8" s="1"/>
  <c r="W87" i="9" s="1"/>
  <c r="C8" i="4"/>
  <c r="AN30" i="10" s="1"/>
  <c r="AN131" i="10" s="1"/>
  <c r="AU86" i="10"/>
  <c r="T86" i="9"/>
  <c r="S86" i="9"/>
  <c r="AT86" i="10"/>
  <c r="AT175" i="10" s="1"/>
  <c r="AU90" i="10"/>
  <c r="AU179" i="10" s="1"/>
  <c r="T90" i="9"/>
  <c r="S90" i="9"/>
  <c r="AT90" i="10"/>
  <c r="AT179" i="10" s="1"/>
  <c r="AU88" i="10"/>
  <c r="S88" i="9"/>
  <c r="AT88" i="10"/>
  <c r="T88" i="9"/>
  <c r="AU87" i="10"/>
  <c r="AU176" i="10" s="1"/>
  <c r="S87" i="9"/>
  <c r="T87" i="9"/>
  <c r="AT87" i="10"/>
  <c r="AT176" i="10" s="1"/>
  <c r="AU89" i="10"/>
  <c r="T89" i="9"/>
  <c r="AT89" i="10"/>
  <c r="AT178" i="10" s="1"/>
  <c r="S89" i="9"/>
  <c r="N95" i="9"/>
  <c r="AK95" i="10"/>
  <c r="AK180" i="10" s="1"/>
  <c r="W95" i="9"/>
  <c r="Y95" i="9"/>
  <c r="AK68" i="10"/>
  <c r="AU68" i="10"/>
  <c r="AU161" i="10" s="1"/>
  <c r="AU67" i="10"/>
  <c r="AU160" i="10" s="1"/>
  <c r="AK67" i="10"/>
  <c r="BP67" i="10" s="1"/>
  <c r="AU180" i="10"/>
  <c r="T95" i="9"/>
  <c r="C95" i="9"/>
  <c r="X95" i="9"/>
  <c r="Q1048576" i="8"/>
  <c r="AO49" i="10"/>
  <c r="AO146" i="10" s="1"/>
  <c r="AB49" i="10"/>
  <c r="AB146" i="10" s="1"/>
  <c r="I49" i="10"/>
  <c r="I146" i="10" s="1"/>
  <c r="AN49" i="10"/>
  <c r="AN146" i="10" s="1"/>
  <c r="AA49" i="10"/>
  <c r="AA146" i="10" s="1"/>
  <c r="H49" i="10"/>
  <c r="H146" i="10" s="1"/>
  <c r="AM49" i="10"/>
  <c r="AM146" i="10" s="1"/>
  <c r="Z49" i="10"/>
  <c r="G49" i="10"/>
  <c r="G146" i="10" s="1"/>
  <c r="AU49" i="10"/>
  <c r="AU146" i="10" s="1"/>
  <c r="AI49" i="10"/>
  <c r="AI146" i="10" s="1"/>
  <c r="Y49" i="10"/>
  <c r="C49" i="10"/>
  <c r="C146" i="10" s="1"/>
  <c r="AQ49" i="10"/>
  <c r="AQ146" i="10" s="1"/>
  <c r="AE49" i="10"/>
  <c r="M49" i="10"/>
  <c r="M146" i="10" s="1"/>
  <c r="S49" i="10"/>
  <c r="S146" i="10" s="1"/>
  <c r="AT49" i="10"/>
  <c r="AT146" i="10" s="1"/>
  <c r="L49" i="10"/>
  <c r="L146" i="10" s="1"/>
  <c r="AS49" i="10"/>
  <c r="AS146" i="10" s="1"/>
  <c r="AP49" i="10"/>
  <c r="AP146" i="10" s="1"/>
  <c r="AH49" i="10"/>
  <c r="AH146" i="10" s="1"/>
  <c r="AF49" i="10"/>
  <c r="AD49" i="10"/>
  <c r="T49" i="10"/>
  <c r="T146" i="10" s="1"/>
  <c r="Z49" i="9"/>
  <c r="R49" i="9"/>
  <c r="J49" i="9"/>
  <c r="Y49" i="9"/>
  <c r="Q49" i="9"/>
  <c r="AT49" i="9" s="1"/>
  <c r="I49" i="9"/>
  <c r="X49" i="9"/>
  <c r="P49" i="9"/>
  <c r="AS49" i="9" s="1"/>
  <c r="H49" i="9"/>
  <c r="V49" i="9"/>
  <c r="N49" i="9"/>
  <c r="AF49" i="9" s="1"/>
  <c r="AG49" i="9" s="1"/>
  <c r="AH49" i="9" s="1"/>
  <c r="C49" i="9"/>
  <c r="O49" i="9"/>
  <c r="AR49" i="9" s="1"/>
  <c r="AC49" i="9"/>
  <c r="M49" i="9"/>
  <c r="AI49" i="9" s="1"/>
  <c r="AP49" i="9" s="1"/>
  <c r="AB49" i="9"/>
  <c r="L49" i="9"/>
  <c r="AE49" i="9" s="1"/>
  <c r="AA49" i="9"/>
  <c r="K49" i="9"/>
  <c r="W49" i="9"/>
  <c r="G49" i="9"/>
  <c r="T49" i="9"/>
  <c r="S49" i="9"/>
  <c r="U49" i="9"/>
  <c r="AM49" i="9" s="1"/>
  <c r="AQ53" i="10"/>
  <c r="AQ150" i="10" s="1"/>
  <c r="AD53" i="10"/>
  <c r="AD150" i="10" s="1"/>
  <c r="L53" i="10"/>
  <c r="L150" i="10" s="1"/>
  <c r="AP53" i="10"/>
  <c r="AP150" i="10" s="1"/>
  <c r="AB53" i="10"/>
  <c r="AB150" i="10" s="1"/>
  <c r="I53" i="10"/>
  <c r="I150" i="10" s="1"/>
  <c r="AN53" i="10"/>
  <c r="AN150" i="10" s="1"/>
  <c r="AA53" i="10"/>
  <c r="AA150" i="10" s="1"/>
  <c r="H53" i="10"/>
  <c r="H150" i="10" s="1"/>
  <c r="AR53" i="10"/>
  <c r="AR150" i="10" s="1"/>
  <c r="AU53" i="10"/>
  <c r="AU150" i="10" s="1"/>
  <c r="AH53" i="10"/>
  <c r="AH150" i="10" s="1"/>
  <c r="T53" i="10"/>
  <c r="T150" i="10" s="1"/>
  <c r="Z53" i="10"/>
  <c r="AO53" i="10"/>
  <c r="AO150" i="10" s="1"/>
  <c r="Y53" i="10"/>
  <c r="AT53" i="10"/>
  <c r="AT150" i="10" s="1"/>
  <c r="S53" i="10"/>
  <c r="S150" i="10" s="1"/>
  <c r="AS53" i="10"/>
  <c r="AS150" i="10" s="1"/>
  <c r="M53" i="10"/>
  <c r="M150" i="10" s="1"/>
  <c r="AF53" i="10"/>
  <c r="C53" i="10"/>
  <c r="C150" i="10" s="1"/>
  <c r="AM53" i="10"/>
  <c r="AM150" i="10" s="1"/>
  <c r="AI53" i="10"/>
  <c r="AI150" i="10" s="1"/>
  <c r="AE53" i="10"/>
  <c r="Z53" i="9"/>
  <c r="R53" i="9"/>
  <c r="J53" i="9"/>
  <c r="Y53" i="9"/>
  <c r="Q53" i="9"/>
  <c r="AT53" i="9" s="1"/>
  <c r="I53" i="9"/>
  <c r="X53" i="9"/>
  <c r="P53" i="9"/>
  <c r="AS53" i="9" s="1"/>
  <c r="H53" i="9"/>
  <c r="V53" i="9"/>
  <c r="N53" i="9"/>
  <c r="AF53" i="9" s="1"/>
  <c r="AG53" i="9" s="1"/>
  <c r="AH53" i="9" s="1"/>
  <c r="C53" i="9"/>
  <c r="O53" i="9"/>
  <c r="AR53" i="9" s="1"/>
  <c r="AC53" i="9"/>
  <c r="M53" i="9"/>
  <c r="AI53" i="9" s="1"/>
  <c r="AP53" i="9" s="1"/>
  <c r="AB53" i="9"/>
  <c r="L53" i="9"/>
  <c r="AE53" i="9" s="1"/>
  <c r="AA53" i="9"/>
  <c r="K53" i="9"/>
  <c r="W53" i="9"/>
  <c r="G53" i="9"/>
  <c r="G53" i="10"/>
  <c r="G150" i="10" s="1"/>
  <c r="T53" i="9"/>
  <c r="U53" i="9"/>
  <c r="AM53" i="9" s="1"/>
  <c r="AN53" i="9" s="1"/>
  <c r="AQ53" i="9" s="1"/>
  <c r="S53" i="9"/>
  <c r="AR57" i="10"/>
  <c r="AR154" i="10" s="1"/>
  <c r="AQ57" i="10"/>
  <c r="AQ154" i="10" s="1"/>
  <c r="AD57" i="10"/>
  <c r="AD154" i="10" s="1"/>
  <c r="L57" i="10"/>
  <c r="L154" i="10" s="1"/>
  <c r="AP57" i="10"/>
  <c r="AP154" i="10" s="1"/>
  <c r="AB57" i="10"/>
  <c r="AB154" i="10" s="1"/>
  <c r="I57" i="10"/>
  <c r="I154" i="10" s="1"/>
  <c r="AO57" i="10"/>
  <c r="AO154" i="10" s="1"/>
  <c r="AN57" i="10"/>
  <c r="AN154" i="10" s="1"/>
  <c r="AA57" i="10"/>
  <c r="AX57" i="10" s="1"/>
  <c r="H57" i="10"/>
  <c r="H154" i="10" s="1"/>
  <c r="AU57" i="10"/>
  <c r="AU154" i="10" s="1"/>
  <c r="AH57" i="10"/>
  <c r="AH154" i="10" s="1"/>
  <c r="T57" i="10"/>
  <c r="T154" i="10" s="1"/>
  <c r="Z57" i="10"/>
  <c r="Y57" i="10"/>
  <c r="AT57" i="10"/>
  <c r="AT154" i="10" s="1"/>
  <c r="S57" i="10"/>
  <c r="S154" i="10" s="1"/>
  <c r="AS57" i="10"/>
  <c r="AS154" i="10" s="1"/>
  <c r="M57" i="10"/>
  <c r="M154" i="10" s="1"/>
  <c r="AF57" i="10"/>
  <c r="AM57" i="10"/>
  <c r="AM154" i="10" s="1"/>
  <c r="AI57" i="10"/>
  <c r="AI154" i="10" s="1"/>
  <c r="AE57" i="10"/>
  <c r="G57" i="10"/>
  <c r="G154" i="10" s="1"/>
  <c r="C57" i="10"/>
  <c r="C154" i="10" s="1"/>
  <c r="AA57" i="9"/>
  <c r="S57" i="9"/>
  <c r="K57" i="9"/>
  <c r="Z57" i="9"/>
  <c r="R57" i="9"/>
  <c r="J57" i="9"/>
  <c r="Y57" i="9"/>
  <c r="Q57" i="9"/>
  <c r="AT57" i="9" s="1"/>
  <c r="I57" i="9"/>
  <c r="X57" i="9"/>
  <c r="P57" i="9"/>
  <c r="AS57" i="9" s="1"/>
  <c r="H57" i="9"/>
  <c r="V57" i="9"/>
  <c r="N57" i="9"/>
  <c r="AF57" i="9" s="1"/>
  <c r="AG57" i="9" s="1"/>
  <c r="AH57" i="9" s="1"/>
  <c r="C57" i="9"/>
  <c r="M57" i="9"/>
  <c r="AI57" i="9" s="1"/>
  <c r="AP57" i="9" s="1"/>
  <c r="L57" i="9"/>
  <c r="AE57" i="9" s="1"/>
  <c r="AC57" i="9"/>
  <c r="G57" i="9"/>
  <c r="AB57" i="9"/>
  <c r="W57" i="9"/>
  <c r="T57" i="9"/>
  <c r="U57" i="9"/>
  <c r="AM57" i="9" s="1"/>
  <c r="AN57" i="9" s="1"/>
  <c r="AQ57" i="9" s="1"/>
  <c r="O57" i="9"/>
  <c r="AR57" i="9" s="1"/>
  <c r="AP61" i="10"/>
  <c r="AP158" i="10" s="1"/>
  <c r="AB61" i="10"/>
  <c r="AB158" i="10" s="1"/>
  <c r="I61" i="10"/>
  <c r="I158" i="10" s="1"/>
  <c r="AN61" i="10"/>
  <c r="AN158" i="10" s="1"/>
  <c r="AA61" i="10"/>
  <c r="AX61" i="10" s="1"/>
  <c r="H61" i="10"/>
  <c r="H158" i="10" s="1"/>
  <c r="AM61" i="10"/>
  <c r="AM158" i="10" s="1"/>
  <c r="Z61" i="10"/>
  <c r="G61" i="10"/>
  <c r="G158" i="10" s="1"/>
  <c r="AR61" i="10"/>
  <c r="AR158" i="10" s="1"/>
  <c r="AI61" i="10"/>
  <c r="AI158" i="10" s="1"/>
  <c r="Y61" i="10"/>
  <c r="C61" i="10"/>
  <c r="C158" i="10" s="1"/>
  <c r="AT61" i="10"/>
  <c r="AT158" i="10" s="1"/>
  <c r="AF61" i="10"/>
  <c r="S61" i="10"/>
  <c r="S158" i="10" s="1"/>
  <c r="AU61" i="10"/>
  <c r="AU158" i="10" s="1"/>
  <c r="L61" i="10"/>
  <c r="L158" i="10" s="1"/>
  <c r="AS61" i="10"/>
  <c r="AS158" i="10" s="1"/>
  <c r="AQ61" i="10"/>
  <c r="AQ158" i="10" s="1"/>
  <c r="AH61" i="10"/>
  <c r="AH158" i="10" s="1"/>
  <c r="T61" i="10"/>
  <c r="T158" i="10" s="1"/>
  <c r="AE61" i="10"/>
  <c r="AD61" i="10"/>
  <c r="M61" i="10"/>
  <c r="M158" i="10" s="1"/>
  <c r="AO61" i="10"/>
  <c r="AO158" i="10" s="1"/>
  <c r="AA61" i="9"/>
  <c r="S61" i="9"/>
  <c r="K61" i="9"/>
  <c r="Z61" i="9"/>
  <c r="R61" i="9"/>
  <c r="J61" i="9"/>
  <c r="Y61" i="9"/>
  <c r="Q61" i="9"/>
  <c r="AT61" i="9" s="1"/>
  <c r="I61" i="9"/>
  <c r="X61" i="9"/>
  <c r="P61" i="9"/>
  <c r="AS61" i="9" s="1"/>
  <c r="H61" i="9"/>
  <c r="W61" i="9"/>
  <c r="O61" i="9"/>
  <c r="AR61" i="9" s="1"/>
  <c r="G61" i="9"/>
  <c r="V61" i="9"/>
  <c r="N61" i="9"/>
  <c r="AF61" i="9" s="1"/>
  <c r="AG61" i="9" s="1"/>
  <c r="AH61" i="9" s="1"/>
  <c r="C61" i="9"/>
  <c r="AC61" i="9"/>
  <c r="AB61" i="9"/>
  <c r="U61" i="9"/>
  <c r="AM61" i="9" s="1"/>
  <c r="AN61" i="9" s="1"/>
  <c r="AQ61" i="9" s="1"/>
  <c r="T61" i="9"/>
  <c r="L61" i="9"/>
  <c r="AE61" i="9" s="1"/>
  <c r="M61" i="9"/>
  <c r="AI61" i="9" s="1"/>
  <c r="AP61" i="9" s="1"/>
  <c r="AR14" i="10"/>
  <c r="AR119" i="10" s="1"/>
  <c r="AO14" i="10"/>
  <c r="AO119" i="10" s="1"/>
  <c r="AU14" i="10"/>
  <c r="AU119" i="10" s="1"/>
  <c r="AH14" i="10"/>
  <c r="AH119" i="10" s="1"/>
  <c r="V14" i="10"/>
  <c r="V119" i="10" s="1"/>
  <c r="K14" i="10"/>
  <c r="K119" i="10" s="1"/>
  <c r="AT14" i="10"/>
  <c r="AT119" i="10" s="1"/>
  <c r="AG14" i="10"/>
  <c r="U14" i="10"/>
  <c r="U119" i="10" s="1"/>
  <c r="J14" i="10"/>
  <c r="J119" i="10" s="1"/>
  <c r="AS14" i="10"/>
  <c r="AS119" i="10" s="1"/>
  <c r="AF14" i="10"/>
  <c r="AF119" i="10" s="1"/>
  <c r="R14" i="10"/>
  <c r="R119" i="10" s="1"/>
  <c r="I14" i="10"/>
  <c r="I119" i="10" s="1"/>
  <c r="AQ14" i="10"/>
  <c r="AQ119" i="10" s="1"/>
  <c r="AE14" i="10"/>
  <c r="Q14" i="10"/>
  <c r="Q119" i="10" s="1"/>
  <c r="H14" i="10"/>
  <c r="H119" i="10" s="1"/>
  <c r="AP14" i="10"/>
  <c r="AP119" i="10" s="1"/>
  <c r="AD14" i="10"/>
  <c r="P14" i="10"/>
  <c r="P119" i="10" s="1"/>
  <c r="G14" i="10"/>
  <c r="G119" i="10" s="1"/>
  <c r="AM14" i="10"/>
  <c r="AM119" i="10" s="1"/>
  <c r="X14" i="10"/>
  <c r="X119" i="10" s="1"/>
  <c r="M14" i="10"/>
  <c r="M119" i="10" s="1"/>
  <c r="AN14" i="10"/>
  <c r="AN119" i="10" s="1"/>
  <c r="AI14" i="10"/>
  <c r="AI119" i="10" s="1"/>
  <c r="AC14" i="10"/>
  <c r="AC119" i="10" s="1"/>
  <c r="W14" i="10"/>
  <c r="W119" i="10" s="1"/>
  <c r="O14" i="10"/>
  <c r="O119" i="10" s="1"/>
  <c r="L14" i="10"/>
  <c r="L119" i="10" s="1"/>
  <c r="C14" i="10"/>
  <c r="C119" i="10" s="1"/>
  <c r="AI14" i="9"/>
  <c r="Y14" i="9"/>
  <c r="Q14" i="9"/>
  <c r="I14" i="9"/>
  <c r="AH14" i="9"/>
  <c r="X14" i="9"/>
  <c r="P14" i="9"/>
  <c r="H14" i="9"/>
  <c r="AG14" i="9"/>
  <c r="W14" i="9"/>
  <c r="O14" i="9"/>
  <c r="G14" i="9"/>
  <c r="AD14" i="9"/>
  <c r="V14" i="9"/>
  <c r="N14" i="9"/>
  <c r="C14" i="9"/>
  <c r="AE14" i="9" s="1"/>
  <c r="AC14" i="9"/>
  <c r="U14" i="9"/>
  <c r="M14" i="9"/>
  <c r="AB14" i="9"/>
  <c r="AZ14" i="9" s="1"/>
  <c r="T14" i="9"/>
  <c r="L14" i="9"/>
  <c r="AA14" i="9"/>
  <c r="AY14" i="9" s="1"/>
  <c r="S14" i="9"/>
  <c r="AP14" i="9" s="1"/>
  <c r="K14" i="9"/>
  <c r="R14" i="9"/>
  <c r="AM14" i="9" s="1"/>
  <c r="AN14" i="9" s="1"/>
  <c r="J14" i="9"/>
  <c r="AF14" i="9"/>
  <c r="Z14" i="9"/>
  <c r="AX14" i="9" s="1"/>
  <c r="AR69" i="10"/>
  <c r="AR162" i="10" s="1"/>
  <c r="T69" i="10"/>
  <c r="T162" i="10" s="1"/>
  <c r="AQ69" i="10"/>
  <c r="AQ162" i="10" s="1"/>
  <c r="S69" i="10"/>
  <c r="S162" i="10" s="1"/>
  <c r="AP69" i="10"/>
  <c r="AP162" i="10" s="1"/>
  <c r="M69" i="10"/>
  <c r="M162" i="10" s="1"/>
  <c r="AO69" i="10"/>
  <c r="AO162" i="10" s="1"/>
  <c r="L69" i="10"/>
  <c r="L162" i="10" s="1"/>
  <c r="AN69" i="10"/>
  <c r="AN162" i="10" s="1"/>
  <c r="I69" i="10"/>
  <c r="I162" i="10" s="1"/>
  <c r="AT69" i="10"/>
  <c r="AT162" i="10" s="1"/>
  <c r="AL69" i="10"/>
  <c r="AL162" i="10" s="1"/>
  <c r="G69" i="10"/>
  <c r="G162" i="10" s="1"/>
  <c r="AU69" i="10"/>
  <c r="AU162" i="10" s="1"/>
  <c r="AS69" i="10"/>
  <c r="AS162" i="10" s="1"/>
  <c r="AM69" i="10"/>
  <c r="AM162" i="10" s="1"/>
  <c r="AK69" i="10"/>
  <c r="BT69" i="10" s="1"/>
  <c r="C69" i="10"/>
  <c r="C162" i="10" s="1"/>
  <c r="S69" i="9"/>
  <c r="P69" i="9"/>
  <c r="H69" i="9"/>
  <c r="H69" i="10"/>
  <c r="H162" i="10" s="1"/>
  <c r="T69" i="9"/>
  <c r="K69" i="9"/>
  <c r="M69" i="9"/>
  <c r="L69" i="9"/>
  <c r="V69" i="9"/>
  <c r="J69" i="9"/>
  <c r="U69" i="9"/>
  <c r="I69" i="9"/>
  <c r="R69" i="9"/>
  <c r="G69" i="9"/>
  <c r="Q69" i="9"/>
  <c r="C69" i="9"/>
  <c r="O69" i="9"/>
  <c r="N69" i="9"/>
  <c r="X69" i="9" s="1"/>
  <c r="AP24" i="10"/>
  <c r="AP129" i="10" s="1"/>
  <c r="AD24" i="10"/>
  <c r="P24" i="10"/>
  <c r="P129" i="10" s="1"/>
  <c r="G24" i="10"/>
  <c r="G129" i="10" s="1"/>
  <c r="AN24" i="10"/>
  <c r="AN129" i="10" s="1"/>
  <c r="AC24" i="10"/>
  <c r="AC129" i="10" s="1"/>
  <c r="O24" i="10"/>
  <c r="O129" i="10" s="1"/>
  <c r="C24" i="10"/>
  <c r="C129" i="10" s="1"/>
  <c r="AM24" i="10"/>
  <c r="AM129" i="10" s="1"/>
  <c r="X24" i="10"/>
  <c r="X129" i="10" s="1"/>
  <c r="M24" i="10"/>
  <c r="M129" i="10" s="1"/>
  <c r="AU24" i="10"/>
  <c r="AU129" i="10" s="1"/>
  <c r="AI24" i="10"/>
  <c r="AI129" i="10" s="1"/>
  <c r="W24" i="10"/>
  <c r="W129" i="10" s="1"/>
  <c r="L24" i="10"/>
  <c r="L129" i="10" s="1"/>
  <c r="AT24" i="10"/>
  <c r="AT129" i="10" s="1"/>
  <c r="AH24" i="10"/>
  <c r="AH129" i="10" s="1"/>
  <c r="V24" i="10"/>
  <c r="V129" i="10" s="1"/>
  <c r="K24" i="10"/>
  <c r="K129" i="10" s="1"/>
  <c r="AS24" i="10"/>
  <c r="AS129" i="10" s="1"/>
  <c r="AG24" i="10"/>
  <c r="BB24" i="10" s="1"/>
  <c r="BC24" i="10" s="1"/>
  <c r="U24" i="10"/>
  <c r="U129" i="10" s="1"/>
  <c r="J24" i="10"/>
  <c r="J129" i="10" s="1"/>
  <c r="AQ24" i="10"/>
  <c r="AQ129" i="10" s="1"/>
  <c r="AF24" i="10"/>
  <c r="AF129" i="10" s="1"/>
  <c r="AO24" i="10"/>
  <c r="AO129" i="10" s="1"/>
  <c r="AE24" i="10"/>
  <c r="R24" i="10"/>
  <c r="R129" i="10" s="1"/>
  <c r="AR24" i="10"/>
  <c r="AR129" i="10" s="1"/>
  <c r="Q24" i="10"/>
  <c r="Q129" i="10" s="1"/>
  <c r="H24" i="10"/>
  <c r="H129" i="10" s="1"/>
  <c r="I24" i="10"/>
  <c r="I129" i="10" s="1"/>
  <c r="AF24" i="9"/>
  <c r="AI24" i="9"/>
  <c r="Y24" i="9"/>
  <c r="Q24" i="9"/>
  <c r="I24" i="9"/>
  <c r="AH24" i="9"/>
  <c r="X24" i="9"/>
  <c r="P24" i="9"/>
  <c r="H24" i="9"/>
  <c r="AG24" i="9"/>
  <c r="W24" i="9"/>
  <c r="O24" i="9"/>
  <c r="G24" i="9"/>
  <c r="AD24" i="9"/>
  <c r="V24" i="9"/>
  <c r="N24" i="9"/>
  <c r="C24" i="9"/>
  <c r="AE24" i="9" s="1"/>
  <c r="AC24" i="9"/>
  <c r="U24" i="9"/>
  <c r="M24" i="9"/>
  <c r="AB24" i="9"/>
  <c r="AZ24" i="9" s="1"/>
  <c r="T24" i="9"/>
  <c r="L24" i="9"/>
  <c r="AA24" i="9"/>
  <c r="AY24" i="9" s="1"/>
  <c r="S24" i="9"/>
  <c r="AP24" i="9" s="1"/>
  <c r="AR24" i="9" s="1"/>
  <c r="K24" i="9"/>
  <c r="Z24" i="9"/>
  <c r="AX24" i="9" s="1"/>
  <c r="R24" i="9"/>
  <c r="AM24" i="9" s="1"/>
  <c r="AN24" i="9" s="1"/>
  <c r="J24" i="9"/>
  <c r="AO13" i="10"/>
  <c r="AO118" i="10" s="1"/>
  <c r="AS13" i="10"/>
  <c r="AS118" i="10" s="1"/>
  <c r="AF13" i="10"/>
  <c r="AF118" i="10" s="1"/>
  <c r="R13" i="10"/>
  <c r="R118" i="10" s="1"/>
  <c r="I13" i="10"/>
  <c r="I118" i="10" s="1"/>
  <c r="AR13" i="10"/>
  <c r="AR118" i="10" s="1"/>
  <c r="AQ13" i="10"/>
  <c r="AQ118" i="10" s="1"/>
  <c r="AE13" i="10"/>
  <c r="AE118" i="10" s="1"/>
  <c r="Q13" i="10"/>
  <c r="Q118" i="10" s="1"/>
  <c r="H13" i="10"/>
  <c r="H118" i="10" s="1"/>
  <c r="AP13" i="10"/>
  <c r="AP118" i="10" s="1"/>
  <c r="AD13" i="10"/>
  <c r="P13" i="10"/>
  <c r="P118" i="10" s="1"/>
  <c r="G13" i="10"/>
  <c r="G118" i="10" s="1"/>
  <c r="AN13" i="10"/>
  <c r="AN118" i="10" s="1"/>
  <c r="AC13" i="10"/>
  <c r="AC118" i="10" s="1"/>
  <c r="O13" i="10"/>
  <c r="O118" i="10" s="1"/>
  <c r="C13" i="10"/>
  <c r="C118" i="10" s="1"/>
  <c r="AM13" i="10"/>
  <c r="AM118" i="10" s="1"/>
  <c r="X13" i="10"/>
  <c r="X118" i="10" s="1"/>
  <c r="M13" i="10"/>
  <c r="M118" i="10" s="1"/>
  <c r="AU13" i="10"/>
  <c r="AU118" i="10" s="1"/>
  <c r="AH13" i="10"/>
  <c r="AH118" i="10" s="1"/>
  <c r="V13" i="10"/>
  <c r="V118" i="10" s="1"/>
  <c r="K13" i="10"/>
  <c r="K118" i="10" s="1"/>
  <c r="AT13" i="10"/>
  <c r="AT118" i="10" s="1"/>
  <c r="AI13" i="10"/>
  <c r="AI118" i="10" s="1"/>
  <c r="AG13" i="10"/>
  <c r="AG118" i="10" s="1"/>
  <c r="W13" i="10"/>
  <c r="W118" i="10" s="1"/>
  <c r="U13" i="10"/>
  <c r="U118" i="10" s="1"/>
  <c r="L13" i="10"/>
  <c r="L118" i="10" s="1"/>
  <c r="AF13" i="9"/>
  <c r="J13" i="10"/>
  <c r="J118" i="10" s="1"/>
  <c r="AC13" i="9"/>
  <c r="U13" i="9"/>
  <c r="M13" i="9"/>
  <c r="AB13" i="9"/>
  <c r="AZ13" i="9" s="1"/>
  <c r="T13" i="9"/>
  <c r="L13" i="9"/>
  <c r="AA13" i="9"/>
  <c r="AY13" i="9" s="1"/>
  <c r="S13" i="9"/>
  <c r="AP13" i="9" s="1"/>
  <c r="AR13" i="9" s="1"/>
  <c r="K13" i="9"/>
  <c r="Z13" i="9"/>
  <c r="AX13" i="9" s="1"/>
  <c r="R13" i="9"/>
  <c r="AM13" i="9" s="1"/>
  <c r="AN13" i="9" s="1"/>
  <c r="J13" i="9"/>
  <c r="AI13" i="9"/>
  <c r="Y13" i="9"/>
  <c r="Q13" i="9"/>
  <c r="I13" i="9"/>
  <c r="AH13" i="9"/>
  <c r="X13" i="9"/>
  <c r="P13" i="9"/>
  <c r="H13" i="9"/>
  <c r="AG13" i="9"/>
  <c r="W13" i="9"/>
  <c r="O13" i="9"/>
  <c r="G13" i="9"/>
  <c r="AD13" i="9"/>
  <c r="V13" i="9"/>
  <c r="N13" i="9"/>
  <c r="C13" i="9"/>
  <c r="AE13" i="9" s="1"/>
  <c r="AR77" i="10"/>
  <c r="AR170" i="10" s="1"/>
  <c r="T77" i="10"/>
  <c r="T170" i="10" s="1"/>
  <c r="AQ77" i="10"/>
  <c r="AQ170" i="10" s="1"/>
  <c r="S77" i="10"/>
  <c r="S170" i="10" s="1"/>
  <c r="AP77" i="10"/>
  <c r="AP170" i="10" s="1"/>
  <c r="M77" i="10"/>
  <c r="M170" i="10" s="1"/>
  <c r="AO77" i="10"/>
  <c r="AO170" i="10" s="1"/>
  <c r="L77" i="10"/>
  <c r="L170" i="10" s="1"/>
  <c r="AN77" i="10"/>
  <c r="AN170" i="10" s="1"/>
  <c r="I77" i="10"/>
  <c r="I170" i="10" s="1"/>
  <c r="AT77" i="10"/>
  <c r="AT170" i="10" s="1"/>
  <c r="AL77" i="10"/>
  <c r="AL170" i="10" s="1"/>
  <c r="G77" i="10"/>
  <c r="G170" i="10" s="1"/>
  <c r="C77" i="10"/>
  <c r="C170" i="10" s="1"/>
  <c r="AU77" i="10"/>
  <c r="AU170" i="10" s="1"/>
  <c r="AS77" i="10"/>
  <c r="AS170" i="10" s="1"/>
  <c r="AK77" i="10"/>
  <c r="BW77" i="10" s="1"/>
  <c r="AM77" i="10"/>
  <c r="AM170" i="10" s="1"/>
  <c r="H77" i="10"/>
  <c r="H170" i="10" s="1"/>
  <c r="S77" i="9"/>
  <c r="P77" i="9"/>
  <c r="H77" i="9"/>
  <c r="O77" i="9"/>
  <c r="G77" i="9"/>
  <c r="T77" i="9"/>
  <c r="K77" i="9"/>
  <c r="R77" i="9"/>
  <c r="Q77" i="9"/>
  <c r="N77" i="9"/>
  <c r="X77" i="9" s="1"/>
  <c r="M77" i="9"/>
  <c r="L77" i="9"/>
  <c r="J77" i="9"/>
  <c r="V77" i="9"/>
  <c r="U77" i="9"/>
  <c r="C77" i="9"/>
  <c r="I77" i="9"/>
  <c r="AO51" i="10"/>
  <c r="AO148" i="10" s="1"/>
  <c r="AS51" i="10"/>
  <c r="AS148" i="10" s="1"/>
  <c r="AE51" i="10"/>
  <c r="AQ51" i="10"/>
  <c r="AQ148" i="10" s="1"/>
  <c r="AD51" i="10"/>
  <c r="L51" i="10"/>
  <c r="L148" i="10" s="1"/>
  <c r="AP51" i="10"/>
  <c r="AP148" i="10" s="1"/>
  <c r="AB51" i="10"/>
  <c r="AB148" i="10" s="1"/>
  <c r="I51" i="10"/>
  <c r="I148" i="10" s="1"/>
  <c r="AR51" i="10"/>
  <c r="AR148" i="10" s="1"/>
  <c r="AI51" i="10"/>
  <c r="AI148" i="10" s="1"/>
  <c r="Y51" i="10"/>
  <c r="Y148" i="10" s="1"/>
  <c r="C51" i="10"/>
  <c r="C148" i="10" s="1"/>
  <c r="AA51" i="10"/>
  <c r="AA148" i="10" s="1"/>
  <c r="Z51" i="10"/>
  <c r="AU51" i="10"/>
  <c r="AU148" i="10" s="1"/>
  <c r="T51" i="10"/>
  <c r="T148" i="10" s="1"/>
  <c r="AT51" i="10"/>
  <c r="AT148" i="10" s="1"/>
  <c r="S51" i="10"/>
  <c r="S148" i="10" s="1"/>
  <c r="AH51" i="10"/>
  <c r="AH148" i="10" s="1"/>
  <c r="G51" i="10"/>
  <c r="G148" i="10" s="1"/>
  <c r="M51" i="10"/>
  <c r="M148" i="10" s="1"/>
  <c r="H51" i="10"/>
  <c r="H148" i="10" s="1"/>
  <c r="AN51" i="10"/>
  <c r="AN148" i="10" s="1"/>
  <c r="AM51" i="10"/>
  <c r="AM148" i="10" s="1"/>
  <c r="AF51" i="10"/>
  <c r="Z51" i="9"/>
  <c r="R51" i="9"/>
  <c r="J51" i="9"/>
  <c r="Y51" i="9"/>
  <c r="Q51" i="9"/>
  <c r="AT51" i="9" s="1"/>
  <c r="I51" i="9"/>
  <c r="X51" i="9"/>
  <c r="P51" i="9"/>
  <c r="AS51" i="9" s="1"/>
  <c r="H51" i="9"/>
  <c r="V51" i="9"/>
  <c r="N51" i="9"/>
  <c r="AF51" i="9" s="1"/>
  <c r="AG51" i="9" s="1"/>
  <c r="AH51" i="9" s="1"/>
  <c r="C51" i="9"/>
  <c r="O51" i="9"/>
  <c r="AR51" i="9" s="1"/>
  <c r="AC51" i="9"/>
  <c r="M51" i="9"/>
  <c r="AI51" i="9" s="1"/>
  <c r="AP51" i="9" s="1"/>
  <c r="AB51" i="9"/>
  <c r="L51" i="9"/>
  <c r="AE51" i="9" s="1"/>
  <c r="AA51" i="9"/>
  <c r="K51" i="9"/>
  <c r="W51" i="9"/>
  <c r="G51" i="9"/>
  <c r="T51" i="9"/>
  <c r="U51" i="9"/>
  <c r="AM51" i="9" s="1"/>
  <c r="AN51" i="9" s="1"/>
  <c r="AQ51" i="9" s="1"/>
  <c r="S51" i="9"/>
  <c r="AO59" i="10"/>
  <c r="AO156" i="10" s="1"/>
  <c r="AP59" i="10"/>
  <c r="AP156" i="10" s="1"/>
  <c r="AB59" i="10"/>
  <c r="AB156" i="10" s="1"/>
  <c r="I59" i="10"/>
  <c r="I156" i="10" s="1"/>
  <c r="AN59" i="10"/>
  <c r="AN156" i="10" s="1"/>
  <c r="AA59" i="10"/>
  <c r="AA156" i="10" s="1"/>
  <c r="H59" i="10"/>
  <c r="H156" i="10" s="1"/>
  <c r="AM59" i="10"/>
  <c r="AM156" i="10" s="1"/>
  <c r="Z59" i="10"/>
  <c r="G59" i="10"/>
  <c r="G156" i="10" s="1"/>
  <c r="AI59" i="10"/>
  <c r="AI156" i="10" s="1"/>
  <c r="AR59" i="10"/>
  <c r="AR156" i="10" s="1"/>
  <c r="AT59" i="10"/>
  <c r="AT156" i="10" s="1"/>
  <c r="AF59" i="10"/>
  <c r="BO59" i="10" s="1"/>
  <c r="S59" i="10"/>
  <c r="S156" i="10" s="1"/>
  <c r="Y59" i="10"/>
  <c r="T59" i="10"/>
  <c r="T156" i="10" s="1"/>
  <c r="AU59" i="10"/>
  <c r="AU156" i="10" s="1"/>
  <c r="M59" i="10"/>
  <c r="M156" i="10" s="1"/>
  <c r="AS59" i="10"/>
  <c r="AS156" i="10" s="1"/>
  <c r="L59" i="10"/>
  <c r="L156" i="10" s="1"/>
  <c r="AE59" i="10"/>
  <c r="AQ59" i="10"/>
  <c r="AQ156" i="10" s="1"/>
  <c r="AH59" i="10"/>
  <c r="AH156" i="10" s="1"/>
  <c r="AD59" i="10"/>
  <c r="C59" i="10"/>
  <c r="C156" i="10" s="1"/>
  <c r="AA59" i="9"/>
  <c r="S59" i="9"/>
  <c r="K59" i="9"/>
  <c r="Z59" i="9"/>
  <c r="R59" i="9"/>
  <c r="J59" i="9"/>
  <c r="Y59" i="9"/>
  <c r="Q59" i="9"/>
  <c r="AT59" i="9" s="1"/>
  <c r="I59" i="9"/>
  <c r="X59" i="9"/>
  <c r="P59" i="9"/>
  <c r="AS59" i="9" s="1"/>
  <c r="H59" i="9"/>
  <c r="W59" i="9"/>
  <c r="O59" i="9"/>
  <c r="AR59" i="9" s="1"/>
  <c r="G59" i="9"/>
  <c r="V59" i="9"/>
  <c r="N59" i="9"/>
  <c r="AF59" i="9" s="1"/>
  <c r="AG59" i="9" s="1"/>
  <c r="AH59" i="9" s="1"/>
  <c r="C59" i="9"/>
  <c r="T59" i="9"/>
  <c r="M59" i="9"/>
  <c r="AI59" i="9" s="1"/>
  <c r="AP59" i="9" s="1"/>
  <c r="L59" i="9"/>
  <c r="AE59" i="9" s="1"/>
  <c r="AB59" i="9"/>
  <c r="AC59" i="9"/>
  <c r="U59" i="9"/>
  <c r="AM59" i="9" s="1"/>
  <c r="AN59" i="9" s="1"/>
  <c r="AQ59" i="9" s="1"/>
  <c r="AO23" i="10"/>
  <c r="AO128" i="10" s="1"/>
  <c r="AM23" i="10"/>
  <c r="AM128" i="10" s="1"/>
  <c r="X23" i="10"/>
  <c r="X128" i="10" s="1"/>
  <c r="M23" i="10"/>
  <c r="M128" i="10" s="1"/>
  <c r="AI23" i="10"/>
  <c r="AI128" i="10" s="1"/>
  <c r="W23" i="10"/>
  <c r="W128" i="10" s="1"/>
  <c r="L23" i="10"/>
  <c r="L128" i="10" s="1"/>
  <c r="AU23" i="10"/>
  <c r="AU128" i="10" s="1"/>
  <c r="AH23" i="10"/>
  <c r="AH128" i="10" s="1"/>
  <c r="V23" i="10"/>
  <c r="V128" i="10" s="1"/>
  <c r="K23" i="10"/>
  <c r="K128" i="10" s="1"/>
  <c r="AT23" i="10"/>
  <c r="AT128" i="10" s="1"/>
  <c r="AG23" i="10"/>
  <c r="AG128" i="10" s="1"/>
  <c r="U23" i="10"/>
  <c r="U128" i="10" s="1"/>
  <c r="J23" i="10"/>
  <c r="J128" i="10" s="1"/>
  <c r="AR23" i="10"/>
  <c r="AR128" i="10" s="1"/>
  <c r="AS23" i="10"/>
  <c r="AS128" i="10" s="1"/>
  <c r="AF23" i="10"/>
  <c r="AF128" i="10" s="1"/>
  <c r="R23" i="10"/>
  <c r="R128" i="10" s="1"/>
  <c r="I23" i="10"/>
  <c r="I128" i="10" s="1"/>
  <c r="AQ23" i="10"/>
  <c r="AQ128" i="10" s="1"/>
  <c r="AE23" i="10"/>
  <c r="AE128" i="10" s="1"/>
  <c r="Q23" i="10"/>
  <c r="Q128" i="10" s="1"/>
  <c r="H23" i="10"/>
  <c r="H128" i="10" s="1"/>
  <c r="AN23" i="10"/>
  <c r="AN128" i="10" s="1"/>
  <c r="AD23" i="10"/>
  <c r="AC23" i="10"/>
  <c r="AC128" i="10" s="1"/>
  <c r="P23" i="10"/>
  <c r="P128" i="10" s="1"/>
  <c r="O23" i="10"/>
  <c r="O128" i="10" s="1"/>
  <c r="C23" i="10"/>
  <c r="C128" i="10" s="1"/>
  <c r="AP23" i="10"/>
  <c r="AP128" i="10" s="1"/>
  <c r="G23" i="10"/>
  <c r="G128" i="10" s="1"/>
  <c r="AC23" i="9"/>
  <c r="U23" i="9"/>
  <c r="M23" i="9"/>
  <c r="AB23" i="9"/>
  <c r="AZ23" i="9" s="1"/>
  <c r="T23" i="9"/>
  <c r="L23" i="9"/>
  <c r="AF23" i="9"/>
  <c r="AA23" i="9"/>
  <c r="AY23" i="9" s="1"/>
  <c r="S23" i="9"/>
  <c r="AP23" i="9" s="1"/>
  <c r="AT23" i="9" s="1"/>
  <c r="AW23" i="9" s="1"/>
  <c r="K23" i="9"/>
  <c r="Z23" i="9"/>
  <c r="AX23" i="9" s="1"/>
  <c r="R23" i="9"/>
  <c r="AM23" i="9" s="1"/>
  <c r="AN23" i="9" s="1"/>
  <c r="J23" i="9"/>
  <c r="AI23" i="9"/>
  <c r="Y23" i="9"/>
  <c r="Q23" i="9"/>
  <c r="I23" i="9"/>
  <c r="AH23" i="9"/>
  <c r="X23" i="9"/>
  <c r="P23" i="9"/>
  <c r="H23" i="9"/>
  <c r="AG23" i="9"/>
  <c r="W23" i="9"/>
  <c r="O23" i="9"/>
  <c r="G23" i="9"/>
  <c r="V23" i="9"/>
  <c r="N23" i="9"/>
  <c r="C23" i="9"/>
  <c r="AE23" i="9" s="1"/>
  <c r="AD23" i="9"/>
  <c r="AN81" i="10"/>
  <c r="AN174" i="10" s="1"/>
  <c r="I81" i="10"/>
  <c r="I174" i="10" s="1"/>
  <c r="AU81" i="10"/>
  <c r="AU174" i="10" s="1"/>
  <c r="AM81" i="10"/>
  <c r="AM174" i="10" s="1"/>
  <c r="H81" i="10"/>
  <c r="H174" i="10" s="1"/>
  <c r="AT81" i="10"/>
  <c r="AT174" i="10" s="1"/>
  <c r="AL81" i="10"/>
  <c r="AL174" i="10" s="1"/>
  <c r="G81" i="10"/>
  <c r="G174" i="10" s="1"/>
  <c r="AS81" i="10"/>
  <c r="AS174" i="10" s="1"/>
  <c r="AK81" i="10"/>
  <c r="BW81" i="10" s="1"/>
  <c r="C81" i="10"/>
  <c r="C174" i="10" s="1"/>
  <c r="AR81" i="10"/>
  <c r="AR174" i="10" s="1"/>
  <c r="T81" i="10"/>
  <c r="T174" i="10" s="1"/>
  <c r="AP81" i="10"/>
  <c r="AP174" i="10" s="1"/>
  <c r="M81" i="10"/>
  <c r="M174" i="10" s="1"/>
  <c r="AQ81" i="10"/>
  <c r="AQ174" i="10" s="1"/>
  <c r="AO81" i="10"/>
  <c r="AO174" i="10" s="1"/>
  <c r="S81" i="10"/>
  <c r="S174" i="10" s="1"/>
  <c r="L81" i="10"/>
  <c r="L174" i="10" s="1"/>
  <c r="P81" i="9"/>
  <c r="H81" i="9"/>
  <c r="O81" i="9"/>
  <c r="G81" i="9"/>
  <c r="N81" i="9"/>
  <c r="X81" i="9" s="1"/>
  <c r="C81" i="9"/>
  <c r="T81" i="9"/>
  <c r="K81" i="9"/>
  <c r="I81" i="9"/>
  <c r="V81" i="9"/>
  <c r="S81" i="9"/>
  <c r="U81" i="9"/>
  <c r="R81" i="9"/>
  <c r="Q81" i="9"/>
  <c r="M81" i="9"/>
  <c r="L81" i="9"/>
  <c r="J81" i="9"/>
  <c r="AO11" i="10"/>
  <c r="AO116" i="10" s="1"/>
  <c r="AM11" i="10"/>
  <c r="AM116" i="10" s="1"/>
  <c r="X11" i="10"/>
  <c r="X116" i="10" s="1"/>
  <c r="M11" i="10"/>
  <c r="M116" i="10" s="1"/>
  <c r="AI11" i="10"/>
  <c r="AI116" i="10" s="1"/>
  <c r="W11" i="10"/>
  <c r="W116" i="10" s="1"/>
  <c r="L11" i="10"/>
  <c r="L116" i="10" s="1"/>
  <c r="AU11" i="10"/>
  <c r="AU116" i="10" s="1"/>
  <c r="AH11" i="10"/>
  <c r="AH116" i="10" s="1"/>
  <c r="V11" i="10"/>
  <c r="V116" i="10" s="1"/>
  <c r="K11" i="10"/>
  <c r="K116" i="10" s="1"/>
  <c r="AT11" i="10"/>
  <c r="AT116" i="10" s="1"/>
  <c r="AG11" i="10"/>
  <c r="AG116" i="10" s="1"/>
  <c r="U11" i="10"/>
  <c r="U116" i="10" s="1"/>
  <c r="J11" i="10"/>
  <c r="J116" i="10" s="1"/>
  <c r="AS11" i="10"/>
  <c r="AS116" i="10" s="1"/>
  <c r="AF11" i="10"/>
  <c r="AF116" i="10" s="1"/>
  <c r="R11" i="10"/>
  <c r="R116" i="10" s="1"/>
  <c r="I11" i="10"/>
  <c r="I116" i="10" s="1"/>
  <c r="AP11" i="10"/>
  <c r="AP116" i="10" s="1"/>
  <c r="AD11" i="10"/>
  <c r="P11" i="10"/>
  <c r="P116" i="10" s="1"/>
  <c r="G11" i="10"/>
  <c r="G116" i="10" s="1"/>
  <c r="AN11" i="10"/>
  <c r="AN116" i="10" s="1"/>
  <c r="AE11" i="10"/>
  <c r="AC11" i="10"/>
  <c r="AC116" i="10" s="1"/>
  <c r="Q11" i="10"/>
  <c r="Q116" i="10" s="1"/>
  <c r="O11" i="10"/>
  <c r="O116" i="10" s="1"/>
  <c r="H11" i="10"/>
  <c r="H116" i="10" s="1"/>
  <c r="AF11" i="9"/>
  <c r="AQ11" i="10"/>
  <c r="AQ116" i="10" s="1"/>
  <c r="AC11" i="9"/>
  <c r="U11" i="9"/>
  <c r="M11" i="9"/>
  <c r="AB11" i="9"/>
  <c r="AZ11" i="9" s="1"/>
  <c r="T11" i="9"/>
  <c r="L11" i="9"/>
  <c r="AA11" i="9"/>
  <c r="AY11" i="9" s="1"/>
  <c r="S11" i="9"/>
  <c r="AP11" i="9" s="1"/>
  <c r="AT11" i="9" s="1"/>
  <c r="AW11" i="9" s="1"/>
  <c r="K11" i="9"/>
  <c r="Z11" i="9"/>
  <c r="AX11" i="9" s="1"/>
  <c r="R11" i="9"/>
  <c r="AM11" i="9" s="1"/>
  <c r="AN11" i="9" s="1"/>
  <c r="J11" i="9"/>
  <c r="AI11" i="9"/>
  <c r="Y11" i="9"/>
  <c r="Q11" i="9"/>
  <c r="I11" i="9"/>
  <c r="AH11" i="9"/>
  <c r="X11" i="9"/>
  <c r="P11" i="9"/>
  <c r="H11" i="9"/>
  <c r="C11" i="10"/>
  <c r="C116" i="10" s="1"/>
  <c r="AG11" i="9"/>
  <c r="W11" i="9"/>
  <c r="O11" i="9"/>
  <c r="G11" i="9"/>
  <c r="AD11" i="9"/>
  <c r="V11" i="9"/>
  <c r="N11" i="9"/>
  <c r="C11" i="9"/>
  <c r="AE11" i="9" s="1"/>
  <c r="AS21" i="10"/>
  <c r="AS126" i="10" s="1"/>
  <c r="AF21" i="10"/>
  <c r="AF126" i="10" s="1"/>
  <c r="R21" i="10"/>
  <c r="R126" i="10" s="1"/>
  <c r="I21" i="10"/>
  <c r="I126" i="10" s="1"/>
  <c r="AQ21" i="10"/>
  <c r="AQ126" i="10" s="1"/>
  <c r="AE21" i="10"/>
  <c r="AE126" i="10" s="1"/>
  <c r="Q21" i="10"/>
  <c r="Q126" i="10" s="1"/>
  <c r="H21" i="10"/>
  <c r="H126" i="10" s="1"/>
  <c r="AO21" i="10"/>
  <c r="AO126" i="10" s="1"/>
  <c r="AP21" i="10"/>
  <c r="AP126" i="10" s="1"/>
  <c r="AD21" i="10"/>
  <c r="P21" i="10"/>
  <c r="P126" i="10" s="1"/>
  <c r="G21" i="10"/>
  <c r="G126" i="10" s="1"/>
  <c r="AN21" i="10"/>
  <c r="AN126" i="10" s="1"/>
  <c r="AC21" i="10"/>
  <c r="AC126" i="10" s="1"/>
  <c r="O21" i="10"/>
  <c r="O126" i="10" s="1"/>
  <c r="C21" i="10"/>
  <c r="C126" i="10" s="1"/>
  <c r="AM21" i="10"/>
  <c r="AM126" i="10" s="1"/>
  <c r="X21" i="10"/>
  <c r="X126" i="10" s="1"/>
  <c r="M21" i="10"/>
  <c r="M126" i="10" s="1"/>
  <c r="AI21" i="10"/>
  <c r="AI126" i="10" s="1"/>
  <c r="W21" i="10"/>
  <c r="W126" i="10" s="1"/>
  <c r="L21" i="10"/>
  <c r="L126" i="10" s="1"/>
  <c r="AG21" i="10"/>
  <c r="AG126" i="10" s="1"/>
  <c r="AR21" i="10"/>
  <c r="AR126" i="10" s="1"/>
  <c r="V21" i="10"/>
  <c r="V126" i="10" s="1"/>
  <c r="U21" i="10"/>
  <c r="U126" i="10" s="1"/>
  <c r="K21" i="10"/>
  <c r="K126" i="10" s="1"/>
  <c r="J21" i="10"/>
  <c r="J126" i="10" s="1"/>
  <c r="AT21" i="10"/>
  <c r="AT126" i="10" s="1"/>
  <c r="AH21" i="10"/>
  <c r="AH126" i="10" s="1"/>
  <c r="AU21" i="10"/>
  <c r="AU126" i="10" s="1"/>
  <c r="AF21" i="9"/>
  <c r="AC21" i="9"/>
  <c r="U21" i="9"/>
  <c r="M21" i="9"/>
  <c r="AB21" i="9"/>
  <c r="AZ21" i="9" s="1"/>
  <c r="T21" i="9"/>
  <c r="L21" i="9"/>
  <c r="AA21" i="9"/>
  <c r="AY21" i="9" s="1"/>
  <c r="S21" i="9"/>
  <c r="AP21" i="9" s="1"/>
  <c r="K21" i="9"/>
  <c r="Z21" i="9"/>
  <c r="AX21" i="9" s="1"/>
  <c r="R21" i="9"/>
  <c r="AM21" i="9" s="1"/>
  <c r="AN21" i="9" s="1"/>
  <c r="J21" i="9"/>
  <c r="AI21" i="9"/>
  <c r="Y21" i="9"/>
  <c r="Q21" i="9"/>
  <c r="I21" i="9"/>
  <c r="AH21" i="9"/>
  <c r="X21" i="9"/>
  <c r="P21" i="9"/>
  <c r="H21" i="9"/>
  <c r="AG21" i="9"/>
  <c r="W21" i="9"/>
  <c r="O21" i="9"/>
  <c r="G21" i="9"/>
  <c r="N21" i="9"/>
  <c r="C21" i="9"/>
  <c r="AE21" i="9" s="1"/>
  <c r="AD21" i="9"/>
  <c r="V21" i="9"/>
  <c r="AN73" i="10"/>
  <c r="AN166" i="10" s="1"/>
  <c r="I73" i="10"/>
  <c r="I166" i="10" s="1"/>
  <c r="AU73" i="10"/>
  <c r="AU166" i="10" s="1"/>
  <c r="AM73" i="10"/>
  <c r="AM166" i="10" s="1"/>
  <c r="H73" i="10"/>
  <c r="H166" i="10" s="1"/>
  <c r="AT73" i="10"/>
  <c r="AT166" i="10" s="1"/>
  <c r="AL73" i="10"/>
  <c r="AL166" i="10" s="1"/>
  <c r="G73" i="10"/>
  <c r="G166" i="10" s="1"/>
  <c r="AS73" i="10"/>
  <c r="AS166" i="10" s="1"/>
  <c r="AK73" i="10"/>
  <c r="BV73" i="10" s="1"/>
  <c r="C73" i="10"/>
  <c r="C166" i="10" s="1"/>
  <c r="AR73" i="10"/>
  <c r="AR166" i="10" s="1"/>
  <c r="T73" i="10"/>
  <c r="T166" i="10" s="1"/>
  <c r="AP73" i="10"/>
  <c r="AP166" i="10" s="1"/>
  <c r="M73" i="10"/>
  <c r="M166" i="10" s="1"/>
  <c r="AO73" i="10"/>
  <c r="AO166" i="10" s="1"/>
  <c r="S73" i="10"/>
  <c r="S166" i="10" s="1"/>
  <c r="L73" i="10"/>
  <c r="L166" i="10" s="1"/>
  <c r="AQ73" i="10"/>
  <c r="AQ166" i="10" s="1"/>
  <c r="P73" i="9"/>
  <c r="H73" i="9"/>
  <c r="T73" i="9"/>
  <c r="K73" i="9"/>
  <c r="M73" i="9"/>
  <c r="L73" i="9"/>
  <c r="V73" i="9"/>
  <c r="J73" i="9"/>
  <c r="U73" i="9"/>
  <c r="I73" i="9"/>
  <c r="R73" i="9"/>
  <c r="G73" i="9"/>
  <c r="Q73" i="9"/>
  <c r="C73" i="9"/>
  <c r="N73" i="9"/>
  <c r="X73" i="9" s="1"/>
  <c r="S73" i="9"/>
  <c r="O73" i="9"/>
  <c r="AQ55" i="10"/>
  <c r="AQ152" i="10" s="1"/>
  <c r="AD55" i="10"/>
  <c r="L55" i="10"/>
  <c r="L152" i="10" s="1"/>
  <c r="AR55" i="10"/>
  <c r="AR152" i="10" s="1"/>
  <c r="AP55" i="10"/>
  <c r="AP152" i="10" s="1"/>
  <c r="AB55" i="10"/>
  <c r="AB152" i="10" s="1"/>
  <c r="I55" i="10"/>
  <c r="I152" i="10" s="1"/>
  <c r="AN55" i="10"/>
  <c r="AN152" i="10" s="1"/>
  <c r="AA55" i="10"/>
  <c r="AA152" i="10" s="1"/>
  <c r="H55" i="10"/>
  <c r="H152" i="10" s="1"/>
  <c r="AU55" i="10"/>
  <c r="AU152" i="10" s="1"/>
  <c r="AH55" i="10"/>
  <c r="AH152" i="10" s="1"/>
  <c r="T55" i="10"/>
  <c r="T152" i="10" s="1"/>
  <c r="AO55" i="10"/>
  <c r="AO152" i="10" s="1"/>
  <c r="Z55" i="10"/>
  <c r="Y55" i="10"/>
  <c r="AW55" i="10" s="1"/>
  <c r="AT55" i="10"/>
  <c r="AT152" i="10" s="1"/>
  <c r="S55" i="10"/>
  <c r="S152" i="10" s="1"/>
  <c r="AS55" i="10"/>
  <c r="AS152" i="10" s="1"/>
  <c r="M55" i="10"/>
  <c r="M152" i="10" s="1"/>
  <c r="AF55" i="10"/>
  <c r="AF152" i="10" s="1"/>
  <c r="AM55" i="10"/>
  <c r="AM152" i="10" s="1"/>
  <c r="AI55" i="10"/>
  <c r="AI152" i="10" s="1"/>
  <c r="AE55" i="10"/>
  <c r="G55" i="10"/>
  <c r="G152" i="10" s="1"/>
  <c r="C55" i="10"/>
  <c r="C152" i="10" s="1"/>
  <c r="AA55" i="9"/>
  <c r="S55" i="9"/>
  <c r="K55" i="9"/>
  <c r="Z55" i="9"/>
  <c r="R55" i="9"/>
  <c r="J55" i="9"/>
  <c r="Y55" i="9"/>
  <c r="Q55" i="9"/>
  <c r="AT55" i="9" s="1"/>
  <c r="I55" i="9"/>
  <c r="X55" i="9"/>
  <c r="P55" i="9"/>
  <c r="AS55" i="9" s="1"/>
  <c r="H55" i="9"/>
  <c r="V55" i="9"/>
  <c r="N55" i="9"/>
  <c r="AF55" i="9" s="1"/>
  <c r="AG55" i="9" s="1"/>
  <c r="AH55" i="9" s="1"/>
  <c r="C55" i="9"/>
  <c r="T55" i="9"/>
  <c r="O55" i="9"/>
  <c r="AR55" i="9" s="1"/>
  <c r="M55" i="9"/>
  <c r="AI55" i="9" s="1"/>
  <c r="AP55" i="9" s="1"/>
  <c r="L55" i="9"/>
  <c r="AE55" i="9" s="1"/>
  <c r="AC55" i="9"/>
  <c r="G55" i="9"/>
  <c r="W55" i="9"/>
  <c r="AB55" i="9"/>
  <c r="U55" i="9"/>
  <c r="AM55" i="9" s="1"/>
  <c r="AN55" i="9" s="1"/>
  <c r="AQ55" i="9" s="1"/>
  <c r="AS9" i="10"/>
  <c r="AS114" i="10" s="1"/>
  <c r="AF9" i="10"/>
  <c r="AF114" i="10" s="1"/>
  <c r="R9" i="10"/>
  <c r="R114" i="10" s="1"/>
  <c r="I9" i="10"/>
  <c r="I114" i="10" s="1"/>
  <c r="AQ9" i="10"/>
  <c r="AQ114" i="10" s="1"/>
  <c r="AE9" i="10"/>
  <c r="Q9" i="10"/>
  <c r="Q114" i="10" s="1"/>
  <c r="H9" i="10"/>
  <c r="H114" i="10" s="1"/>
  <c r="AP9" i="10"/>
  <c r="AP114" i="10" s="1"/>
  <c r="AD9" i="10"/>
  <c r="P9" i="10"/>
  <c r="P114" i="10" s="1"/>
  <c r="G9" i="10"/>
  <c r="G114" i="10" s="1"/>
  <c r="AN9" i="10"/>
  <c r="AN114" i="10" s="1"/>
  <c r="AC9" i="10"/>
  <c r="AC114" i="10" s="1"/>
  <c r="O9" i="10"/>
  <c r="O114" i="10" s="1"/>
  <c r="C9" i="10"/>
  <c r="C114" i="10" s="1"/>
  <c r="AM9" i="10"/>
  <c r="AM114" i="10" s="1"/>
  <c r="X9" i="10"/>
  <c r="X114" i="10" s="1"/>
  <c r="M9" i="10"/>
  <c r="M114" i="10" s="1"/>
  <c r="AU9" i="10"/>
  <c r="AU114" i="10" s="1"/>
  <c r="AH9" i="10"/>
  <c r="AH114" i="10" s="1"/>
  <c r="V9" i="10"/>
  <c r="V114" i="10" s="1"/>
  <c r="K9" i="10"/>
  <c r="K114" i="10" s="1"/>
  <c r="AG9" i="10"/>
  <c r="BB9" i="10" s="1"/>
  <c r="BC9" i="10" s="1"/>
  <c r="AO9" i="10"/>
  <c r="AO114" i="10" s="1"/>
  <c r="W9" i="10"/>
  <c r="W114" i="10" s="1"/>
  <c r="U9" i="10"/>
  <c r="U114" i="10" s="1"/>
  <c r="L9" i="10"/>
  <c r="L114" i="10" s="1"/>
  <c r="J9" i="10"/>
  <c r="J114" i="10" s="1"/>
  <c r="AT9" i="10"/>
  <c r="AT114" i="10" s="1"/>
  <c r="AI9" i="10"/>
  <c r="AI114" i="10" s="1"/>
  <c r="AC9" i="9"/>
  <c r="U9" i="9"/>
  <c r="M9" i="9"/>
  <c r="AF9" i="9"/>
  <c r="AB9" i="9"/>
  <c r="AZ9" i="9" s="1"/>
  <c r="T9" i="9"/>
  <c r="L9" i="9"/>
  <c r="AA9" i="9"/>
  <c r="AY9" i="9" s="1"/>
  <c r="S9" i="9"/>
  <c r="AP9" i="9" s="1"/>
  <c r="AR9" i="9" s="1"/>
  <c r="K9" i="9"/>
  <c r="Z9" i="9"/>
  <c r="AX9" i="9" s="1"/>
  <c r="R9" i="9"/>
  <c r="AM9" i="9" s="1"/>
  <c r="AN9" i="9" s="1"/>
  <c r="J9" i="9"/>
  <c r="AI9" i="9"/>
  <c r="Y9" i="9"/>
  <c r="Q9" i="9"/>
  <c r="I9" i="9"/>
  <c r="AH9" i="9"/>
  <c r="X9" i="9"/>
  <c r="P9" i="9"/>
  <c r="H9" i="9"/>
  <c r="AG9" i="9"/>
  <c r="W9" i="9"/>
  <c r="O9" i="9"/>
  <c r="G9" i="9"/>
  <c r="AD9" i="9"/>
  <c r="V9" i="9"/>
  <c r="N9" i="9"/>
  <c r="C9" i="9"/>
  <c r="AE9" i="9" s="1"/>
  <c r="AR10" i="10"/>
  <c r="AR115" i="10" s="1"/>
  <c r="AO10" i="10"/>
  <c r="AO115" i="10" s="1"/>
  <c r="AU10" i="10"/>
  <c r="AU115" i="10" s="1"/>
  <c r="AH10" i="10"/>
  <c r="AH115" i="10" s="1"/>
  <c r="V10" i="10"/>
  <c r="V115" i="10" s="1"/>
  <c r="K10" i="10"/>
  <c r="K115" i="10" s="1"/>
  <c r="AT10" i="10"/>
  <c r="AT115" i="10" s="1"/>
  <c r="AG10" i="10"/>
  <c r="U10" i="10"/>
  <c r="U115" i="10" s="1"/>
  <c r="J10" i="10"/>
  <c r="J115" i="10" s="1"/>
  <c r="AS10" i="10"/>
  <c r="AS115" i="10" s="1"/>
  <c r="AF10" i="10"/>
  <c r="AF115" i="10" s="1"/>
  <c r="R10" i="10"/>
  <c r="R115" i="10" s="1"/>
  <c r="I10" i="10"/>
  <c r="I115" i="10" s="1"/>
  <c r="AQ10" i="10"/>
  <c r="AQ115" i="10" s="1"/>
  <c r="AE10" i="10"/>
  <c r="Q10" i="10"/>
  <c r="Q115" i="10" s="1"/>
  <c r="H10" i="10"/>
  <c r="H115" i="10" s="1"/>
  <c r="AP10" i="10"/>
  <c r="AP115" i="10" s="1"/>
  <c r="AD10" i="10"/>
  <c r="P10" i="10"/>
  <c r="P115" i="10" s="1"/>
  <c r="G10" i="10"/>
  <c r="G115" i="10" s="1"/>
  <c r="AM10" i="10"/>
  <c r="AM115" i="10" s="1"/>
  <c r="X10" i="10"/>
  <c r="X115" i="10" s="1"/>
  <c r="M10" i="10"/>
  <c r="M115" i="10" s="1"/>
  <c r="AI10" i="10"/>
  <c r="AI115" i="10" s="1"/>
  <c r="AC10" i="10"/>
  <c r="AC115" i="10" s="1"/>
  <c r="W10" i="10"/>
  <c r="W115" i="10" s="1"/>
  <c r="O10" i="10"/>
  <c r="O115" i="10" s="1"/>
  <c r="L10" i="10"/>
  <c r="L115" i="10" s="1"/>
  <c r="C10" i="10"/>
  <c r="C115" i="10" s="1"/>
  <c r="AN10" i="10"/>
  <c r="AN115" i="10" s="1"/>
  <c r="AF10" i="9"/>
  <c r="AI10" i="9"/>
  <c r="Y10" i="9"/>
  <c r="Q10" i="9"/>
  <c r="I10" i="9"/>
  <c r="AH10" i="9"/>
  <c r="X10" i="9"/>
  <c r="P10" i="9"/>
  <c r="H10" i="9"/>
  <c r="AG10" i="9"/>
  <c r="W10" i="9"/>
  <c r="O10" i="9"/>
  <c r="G10" i="9"/>
  <c r="AD10" i="9"/>
  <c r="V10" i="9"/>
  <c r="N10" i="9"/>
  <c r="C10" i="9"/>
  <c r="AE10" i="9" s="1"/>
  <c r="AC10" i="9"/>
  <c r="U10" i="9"/>
  <c r="M10" i="9"/>
  <c r="AB10" i="9"/>
  <c r="AZ10" i="9" s="1"/>
  <c r="T10" i="9"/>
  <c r="L10" i="9"/>
  <c r="AA10" i="9"/>
  <c r="AY10" i="9" s="1"/>
  <c r="S10" i="9"/>
  <c r="AP10" i="9" s="1"/>
  <c r="K10" i="9"/>
  <c r="Z10" i="9"/>
  <c r="AX10" i="9" s="1"/>
  <c r="R10" i="9"/>
  <c r="AM10" i="9" s="1"/>
  <c r="AN10" i="9" s="1"/>
  <c r="J10" i="9"/>
  <c r="AP16" i="10"/>
  <c r="AP121" i="10" s="1"/>
  <c r="AD16" i="10"/>
  <c r="P16" i="10"/>
  <c r="P121" i="10" s="1"/>
  <c r="G16" i="10"/>
  <c r="G121" i="10" s="1"/>
  <c r="AN16" i="10"/>
  <c r="AN121" i="10" s="1"/>
  <c r="AC16" i="10"/>
  <c r="AC121" i="10" s="1"/>
  <c r="O16" i="10"/>
  <c r="O121" i="10" s="1"/>
  <c r="C16" i="10"/>
  <c r="C121" i="10" s="1"/>
  <c r="AM16" i="10"/>
  <c r="AM121" i="10" s="1"/>
  <c r="X16" i="10"/>
  <c r="X121" i="10" s="1"/>
  <c r="M16" i="10"/>
  <c r="M121" i="10" s="1"/>
  <c r="AU16" i="10"/>
  <c r="AU121" i="10" s="1"/>
  <c r="AI16" i="10"/>
  <c r="AI121" i="10" s="1"/>
  <c r="W16" i="10"/>
  <c r="W121" i="10" s="1"/>
  <c r="L16" i="10"/>
  <c r="L121" i="10" s="1"/>
  <c r="AR16" i="10"/>
  <c r="AR121" i="10" s="1"/>
  <c r="AO16" i="10"/>
  <c r="AO121" i="10" s="1"/>
  <c r="AT16" i="10"/>
  <c r="AT121" i="10" s="1"/>
  <c r="AH16" i="10"/>
  <c r="AH121" i="10" s="1"/>
  <c r="V16" i="10"/>
  <c r="V121" i="10" s="1"/>
  <c r="K16" i="10"/>
  <c r="K121" i="10" s="1"/>
  <c r="AF16" i="10"/>
  <c r="AF121" i="10" s="1"/>
  <c r="R16" i="10"/>
  <c r="R121" i="10" s="1"/>
  <c r="I16" i="10"/>
  <c r="I121" i="10" s="1"/>
  <c r="H16" i="10"/>
  <c r="H121" i="10" s="1"/>
  <c r="AS16" i="10"/>
  <c r="AS121" i="10" s="1"/>
  <c r="AQ16" i="10"/>
  <c r="AQ121" i="10" s="1"/>
  <c r="AG16" i="10"/>
  <c r="AE16" i="10"/>
  <c r="U16" i="10"/>
  <c r="U121" i="10" s="1"/>
  <c r="J16" i="10"/>
  <c r="J121" i="10" s="1"/>
  <c r="AF16" i="9"/>
  <c r="AI16" i="9"/>
  <c r="Y16" i="9"/>
  <c r="Q16" i="9"/>
  <c r="I16" i="9"/>
  <c r="AH16" i="9"/>
  <c r="X16" i="9"/>
  <c r="P16" i="9"/>
  <c r="H16" i="9"/>
  <c r="AG16" i="9"/>
  <c r="W16" i="9"/>
  <c r="O16" i="9"/>
  <c r="G16" i="9"/>
  <c r="Q16" i="10"/>
  <c r="Q121" i="10" s="1"/>
  <c r="AD16" i="9"/>
  <c r="V16" i="9"/>
  <c r="N16" i="9"/>
  <c r="C16" i="9"/>
  <c r="AE16" i="9" s="1"/>
  <c r="AC16" i="9"/>
  <c r="U16" i="9"/>
  <c r="M16" i="9"/>
  <c r="AB16" i="9"/>
  <c r="AZ16" i="9" s="1"/>
  <c r="T16" i="9"/>
  <c r="L16" i="9"/>
  <c r="AA16" i="9"/>
  <c r="AY16" i="9" s="1"/>
  <c r="S16" i="9"/>
  <c r="AP16" i="9" s="1"/>
  <c r="AR16" i="9" s="1"/>
  <c r="K16" i="9"/>
  <c r="Z16" i="9"/>
  <c r="AX16" i="9" s="1"/>
  <c r="R16" i="9"/>
  <c r="AM16" i="9" s="1"/>
  <c r="AN16" i="9" s="1"/>
  <c r="J16" i="9"/>
  <c r="AT31" i="10"/>
  <c r="AT132" i="10" s="1"/>
  <c r="AH31" i="10"/>
  <c r="AH132" i="10" s="1"/>
  <c r="T31" i="10"/>
  <c r="T132" i="10" s="1"/>
  <c r="I31" i="10"/>
  <c r="I132" i="10" s="1"/>
  <c r="AS31" i="10"/>
  <c r="AS132" i="10" s="1"/>
  <c r="AG31" i="10"/>
  <c r="AG132" i="10" s="1"/>
  <c r="S31" i="10"/>
  <c r="S132" i="10" s="1"/>
  <c r="H31" i="10"/>
  <c r="H132" i="10" s="1"/>
  <c r="AR31" i="10"/>
  <c r="AR132" i="10" s="1"/>
  <c r="AF31" i="10"/>
  <c r="AF132" i="10" s="1"/>
  <c r="R31" i="10"/>
  <c r="R132" i="10" s="1"/>
  <c r="G31" i="10"/>
  <c r="G132" i="10" s="1"/>
  <c r="AO31" i="10"/>
  <c r="AO132" i="10" s="1"/>
  <c r="AC31" i="10"/>
  <c r="AC132" i="10" s="1"/>
  <c r="O31" i="10"/>
  <c r="O132" i="10" s="1"/>
  <c r="AP31" i="10"/>
  <c r="AP132" i="10" s="1"/>
  <c r="P31" i="10"/>
  <c r="P132" i="10" s="1"/>
  <c r="AN31" i="10"/>
  <c r="AN132" i="10" s="1"/>
  <c r="M31" i="10"/>
  <c r="M132" i="10" s="1"/>
  <c r="AM31" i="10"/>
  <c r="AM132" i="10" s="1"/>
  <c r="L31" i="10"/>
  <c r="L132" i="10" s="1"/>
  <c r="AE31" i="10"/>
  <c r="C31" i="10"/>
  <c r="C132" i="10" s="1"/>
  <c r="AD31" i="10"/>
  <c r="V31" i="10"/>
  <c r="V132" i="10" s="1"/>
  <c r="AU31" i="10"/>
  <c r="AU132" i="10" s="1"/>
  <c r="AQ31" i="10"/>
  <c r="AQ132" i="10" s="1"/>
  <c r="U31" i="10"/>
  <c r="U132" i="10" s="1"/>
  <c r="Q31" i="10"/>
  <c r="Q132" i="10" s="1"/>
  <c r="AF31" i="9"/>
  <c r="W31" i="9"/>
  <c r="O31" i="9"/>
  <c r="G31" i="9"/>
  <c r="AE31" i="9"/>
  <c r="V31" i="9"/>
  <c r="N31" i="9"/>
  <c r="C31" i="9"/>
  <c r="AD31" i="9"/>
  <c r="U31" i="9"/>
  <c r="M31" i="9"/>
  <c r="AB31" i="9"/>
  <c r="T31" i="9"/>
  <c r="AM31" i="9" s="1"/>
  <c r="AQ31" i="9" s="1"/>
  <c r="AT31" i="9" s="1"/>
  <c r="L31" i="9"/>
  <c r="AA31" i="9"/>
  <c r="S31" i="9"/>
  <c r="AW31" i="9" s="1"/>
  <c r="K31" i="9"/>
  <c r="Y31" i="9"/>
  <c r="Q31" i="9"/>
  <c r="AU31" i="9" s="1"/>
  <c r="I31" i="9"/>
  <c r="Z31" i="9"/>
  <c r="X31" i="9"/>
  <c r="R31" i="9"/>
  <c r="AV31" i="9" s="1"/>
  <c r="P31" i="9"/>
  <c r="AJ31" i="9" s="1"/>
  <c r="AK31" i="9" s="1"/>
  <c r="J31" i="9"/>
  <c r="H31" i="9"/>
  <c r="AC31" i="9"/>
  <c r="AO32" i="10"/>
  <c r="AO133" i="10" s="1"/>
  <c r="AC32" i="10"/>
  <c r="AC133" i="10" s="1"/>
  <c r="O32" i="10"/>
  <c r="O133" i="10" s="1"/>
  <c r="AN32" i="10"/>
  <c r="AN133" i="10" s="1"/>
  <c r="V32" i="10"/>
  <c r="V133" i="10" s="1"/>
  <c r="M32" i="10"/>
  <c r="M133" i="10" s="1"/>
  <c r="AU32" i="10"/>
  <c r="AU133" i="10" s="1"/>
  <c r="AM32" i="10"/>
  <c r="AM133" i="10" s="1"/>
  <c r="U32" i="10"/>
  <c r="U133" i="10" s="1"/>
  <c r="L32" i="10"/>
  <c r="L133" i="10" s="1"/>
  <c r="AR32" i="10"/>
  <c r="AR133" i="10" s="1"/>
  <c r="AF32" i="10"/>
  <c r="AF133" i="10" s="1"/>
  <c r="R32" i="10"/>
  <c r="R133" i="10" s="1"/>
  <c r="G32" i="10"/>
  <c r="G133" i="10" s="1"/>
  <c r="AS32" i="10"/>
  <c r="AS133" i="10" s="1"/>
  <c r="S32" i="10"/>
  <c r="S133" i="10" s="1"/>
  <c r="AQ32" i="10"/>
  <c r="AQ133" i="10" s="1"/>
  <c r="Q32" i="10"/>
  <c r="Q133" i="10" s="1"/>
  <c r="AP32" i="10"/>
  <c r="AP133" i="10" s="1"/>
  <c r="P32" i="10"/>
  <c r="P133" i="10" s="1"/>
  <c r="AH32" i="10"/>
  <c r="AH133" i="10" s="1"/>
  <c r="I32" i="10"/>
  <c r="I133" i="10" s="1"/>
  <c r="AG32" i="10"/>
  <c r="AG133" i="10" s="1"/>
  <c r="H32" i="10"/>
  <c r="H133" i="10" s="1"/>
  <c r="AE32" i="10"/>
  <c r="AE133" i="10" s="1"/>
  <c r="C32" i="10"/>
  <c r="C133" i="10" s="1"/>
  <c r="AD32" i="10"/>
  <c r="AT32" i="10"/>
  <c r="AT133" i="10" s="1"/>
  <c r="T32" i="10"/>
  <c r="T133" i="10" s="1"/>
  <c r="AC32" i="9"/>
  <c r="AD32" i="9"/>
  <c r="U32" i="9"/>
  <c r="M32" i="9"/>
  <c r="AB32" i="9"/>
  <c r="T32" i="9"/>
  <c r="AM32" i="9" s="1"/>
  <c r="AQ32" i="9" s="1"/>
  <c r="AT32" i="9" s="1"/>
  <c r="L32" i="9"/>
  <c r="AA32" i="9"/>
  <c r="S32" i="9"/>
  <c r="AW32" i="9" s="1"/>
  <c r="K32" i="9"/>
  <c r="Z32" i="9"/>
  <c r="R32" i="9"/>
  <c r="AV32" i="9" s="1"/>
  <c r="J32" i="9"/>
  <c r="Y32" i="9"/>
  <c r="Q32" i="9"/>
  <c r="AU32" i="9" s="1"/>
  <c r="I32" i="9"/>
  <c r="AF32" i="9"/>
  <c r="W32" i="9"/>
  <c r="O32" i="9"/>
  <c r="G32" i="9"/>
  <c r="C32" i="9"/>
  <c r="AE32" i="9"/>
  <c r="X32" i="9"/>
  <c r="V32" i="9"/>
  <c r="P32" i="9"/>
  <c r="AJ32" i="9" s="1"/>
  <c r="AK32" i="9" s="1"/>
  <c r="N32" i="9"/>
  <c r="H32" i="9"/>
  <c r="AR33" i="10"/>
  <c r="AR134" i="10" s="1"/>
  <c r="AF33" i="10"/>
  <c r="R33" i="10"/>
  <c r="R134" i="10" s="1"/>
  <c r="G33" i="10"/>
  <c r="G134" i="10" s="1"/>
  <c r="AQ33" i="10"/>
  <c r="AQ134" i="10" s="1"/>
  <c r="AE33" i="10"/>
  <c r="AE134" i="10" s="1"/>
  <c r="Q33" i="10"/>
  <c r="Q134" i="10" s="1"/>
  <c r="C33" i="10"/>
  <c r="C134" i="10" s="1"/>
  <c r="AP33" i="10"/>
  <c r="AP134" i="10" s="1"/>
  <c r="AD33" i="10"/>
  <c r="AD134" i="10" s="1"/>
  <c r="P33" i="10"/>
  <c r="P134" i="10" s="1"/>
  <c r="AU33" i="10"/>
  <c r="AU134" i="10" s="1"/>
  <c r="AM33" i="10"/>
  <c r="AM134" i="10" s="1"/>
  <c r="U33" i="10"/>
  <c r="U134" i="10" s="1"/>
  <c r="L33" i="10"/>
  <c r="L134" i="10" s="1"/>
  <c r="V33" i="10"/>
  <c r="V134" i="10" s="1"/>
  <c r="AT33" i="10"/>
  <c r="AT134" i="10" s="1"/>
  <c r="T33" i="10"/>
  <c r="T134" i="10" s="1"/>
  <c r="AS33" i="10"/>
  <c r="AS134" i="10" s="1"/>
  <c r="S33" i="10"/>
  <c r="S134" i="10" s="1"/>
  <c r="AO33" i="10"/>
  <c r="AO134" i="10" s="1"/>
  <c r="O33" i="10"/>
  <c r="O134" i="10" s="1"/>
  <c r="AN33" i="10"/>
  <c r="AN134" i="10" s="1"/>
  <c r="M33" i="10"/>
  <c r="M134" i="10" s="1"/>
  <c r="AH33" i="10"/>
  <c r="AH134" i="10" s="1"/>
  <c r="I33" i="10"/>
  <c r="I134" i="10" s="1"/>
  <c r="AG33" i="10"/>
  <c r="AG134" i="10" s="1"/>
  <c r="AC33" i="10"/>
  <c r="H33" i="10"/>
  <c r="H134" i="10" s="1"/>
  <c r="AA33" i="9"/>
  <c r="S33" i="9"/>
  <c r="AW33" i="9" s="1"/>
  <c r="K33" i="9"/>
  <c r="Z33" i="9"/>
  <c r="R33" i="9"/>
  <c r="AV33" i="9" s="1"/>
  <c r="J33" i="9"/>
  <c r="Y33" i="9"/>
  <c r="Q33" i="9"/>
  <c r="AU33" i="9" s="1"/>
  <c r="I33" i="9"/>
  <c r="AC33" i="9"/>
  <c r="X33" i="9"/>
  <c r="P33" i="9"/>
  <c r="AJ33" i="9" s="1"/>
  <c r="AK33" i="9" s="1"/>
  <c r="H33" i="9"/>
  <c r="AF33" i="9"/>
  <c r="W33" i="9"/>
  <c r="O33" i="9"/>
  <c r="G33" i="9"/>
  <c r="AD33" i="9"/>
  <c r="U33" i="9"/>
  <c r="M33" i="9"/>
  <c r="L33" i="9"/>
  <c r="C33" i="9"/>
  <c r="AE33" i="9"/>
  <c r="AB33" i="9"/>
  <c r="V33" i="9"/>
  <c r="T33" i="9"/>
  <c r="AM33" i="9" s="1"/>
  <c r="AQ33" i="9" s="1"/>
  <c r="AT33" i="9" s="1"/>
  <c r="N33" i="9"/>
  <c r="AU34" i="10"/>
  <c r="AU135" i="10" s="1"/>
  <c r="AM34" i="10"/>
  <c r="AM135" i="10" s="1"/>
  <c r="U34" i="10"/>
  <c r="U135" i="10" s="1"/>
  <c r="L34" i="10"/>
  <c r="L135" i="10" s="1"/>
  <c r="AT34" i="10"/>
  <c r="AT135" i="10" s="1"/>
  <c r="AH34" i="10"/>
  <c r="AH135" i="10" s="1"/>
  <c r="T34" i="10"/>
  <c r="T135" i="10" s="1"/>
  <c r="I34" i="10"/>
  <c r="I135" i="10" s="1"/>
  <c r="AS34" i="10"/>
  <c r="AS135" i="10" s="1"/>
  <c r="AG34" i="10"/>
  <c r="AG135" i="10" s="1"/>
  <c r="S34" i="10"/>
  <c r="S135" i="10" s="1"/>
  <c r="H34" i="10"/>
  <c r="H135" i="10" s="1"/>
  <c r="AP34" i="10"/>
  <c r="AP135" i="10" s="1"/>
  <c r="AD34" i="10"/>
  <c r="AD135" i="10" s="1"/>
  <c r="P34" i="10"/>
  <c r="P135" i="10" s="1"/>
  <c r="AE34" i="10"/>
  <c r="C34" i="10"/>
  <c r="C135" i="10" s="1"/>
  <c r="AC34" i="10"/>
  <c r="AC135" i="10" s="1"/>
  <c r="V34" i="10"/>
  <c r="V135" i="10" s="1"/>
  <c r="AR34" i="10"/>
  <c r="AR135" i="10" s="1"/>
  <c r="R34" i="10"/>
  <c r="R135" i="10" s="1"/>
  <c r="AQ34" i="10"/>
  <c r="AQ135" i="10" s="1"/>
  <c r="Q34" i="10"/>
  <c r="Q135" i="10" s="1"/>
  <c r="AO34" i="10"/>
  <c r="AO135" i="10" s="1"/>
  <c r="O34" i="10"/>
  <c r="O135" i="10" s="1"/>
  <c r="M34" i="10"/>
  <c r="M135" i="10" s="1"/>
  <c r="G34" i="10"/>
  <c r="G135" i="10" s="1"/>
  <c r="AN34" i="10"/>
  <c r="AN135" i="10" s="1"/>
  <c r="AF34" i="10"/>
  <c r="Y34" i="9"/>
  <c r="Q34" i="9"/>
  <c r="AU34" i="9" s="1"/>
  <c r="I34" i="9"/>
  <c r="X34" i="9"/>
  <c r="P34" i="9"/>
  <c r="AJ34" i="9" s="1"/>
  <c r="AK34" i="9" s="1"/>
  <c r="H34" i="9"/>
  <c r="AF34" i="9"/>
  <c r="W34" i="9"/>
  <c r="O34" i="9"/>
  <c r="G34" i="9"/>
  <c r="AE34" i="9"/>
  <c r="V34" i="9"/>
  <c r="N34" i="9"/>
  <c r="C34" i="9"/>
  <c r="AD34" i="9"/>
  <c r="U34" i="9"/>
  <c r="M34" i="9"/>
  <c r="AC34" i="9"/>
  <c r="AA34" i="9"/>
  <c r="S34" i="9"/>
  <c r="AW34" i="9" s="1"/>
  <c r="K34" i="9"/>
  <c r="R34" i="9"/>
  <c r="AV34" i="9" s="1"/>
  <c r="L34" i="9"/>
  <c r="J34" i="9"/>
  <c r="AB34" i="9"/>
  <c r="Z34" i="9"/>
  <c r="T34" i="9"/>
  <c r="AM34" i="9" s="1"/>
  <c r="AQ34" i="9" s="1"/>
  <c r="AT34" i="9" s="1"/>
  <c r="AP35" i="10"/>
  <c r="AP136" i="10" s="1"/>
  <c r="AD35" i="10"/>
  <c r="P35" i="10"/>
  <c r="P136" i="10" s="1"/>
  <c r="AO35" i="10"/>
  <c r="AO136" i="10" s="1"/>
  <c r="AC35" i="10"/>
  <c r="AC136" i="10" s="1"/>
  <c r="O35" i="10"/>
  <c r="O136" i="10" s="1"/>
  <c r="AN35" i="10"/>
  <c r="AN136" i="10" s="1"/>
  <c r="V35" i="10"/>
  <c r="V136" i="10" s="1"/>
  <c r="M35" i="10"/>
  <c r="M136" i="10" s="1"/>
  <c r="AS35" i="10"/>
  <c r="AS136" i="10" s="1"/>
  <c r="AG35" i="10"/>
  <c r="AG136" i="10" s="1"/>
  <c r="S35" i="10"/>
  <c r="S136" i="10" s="1"/>
  <c r="H35" i="10"/>
  <c r="H136" i="10" s="1"/>
  <c r="AH35" i="10"/>
  <c r="AH136" i="10" s="1"/>
  <c r="I35" i="10"/>
  <c r="I136" i="10" s="1"/>
  <c r="AF35" i="10"/>
  <c r="AF136" i="10" s="1"/>
  <c r="G35" i="10"/>
  <c r="G136" i="10" s="1"/>
  <c r="AE35" i="10"/>
  <c r="C35" i="10"/>
  <c r="C136" i="10" s="1"/>
  <c r="AU35" i="10"/>
  <c r="AU136" i="10" s="1"/>
  <c r="U35" i="10"/>
  <c r="U136" i="10" s="1"/>
  <c r="AT35" i="10"/>
  <c r="AT136" i="10" s="1"/>
  <c r="T35" i="10"/>
  <c r="T136" i="10" s="1"/>
  <c r="AR35" i="10"/>
  <c r="AR136" i="10" s="1"/>
  <c r="R35" i="10"/>
  <c r="R136" i="10" s="1"/>
  <c r="AQ35" i="10"/>
  <c r="AQ136" i="10" s="1"/>
  <c r="AM35" i="10"/>
  <c r="AM136" i="10" s="1"/>
  <c r="Q35" i="10"/>
  <c r="Q136" i="10" s="1"/>
  <c r="L35" i="10"/>
  <c r="L136" i="10" s="1"/>
  <c r="AF35" i="9"/>
  <c r="W35" i="9"/>
  <c r="O35" i="9"/>
  <c r="G35" i="9"/>
  <c r="AC35" i="9"/>
  <c r="AE35" i="9"/>
  <c r="V35" i="9"/>
  <c r="N35" i="9"/>
  <c r="C35" i="9"/>
  <c r="AD35" i="9"/>
  <c r="U35" i="9"/>
  <c r="M35" i="9"/>
  <c r="AB35" i="9"/>
  <c r="T35" i="9"/>
  <c r="AM35" i="9" s="1"/>
  <c r="AQ35" i="9" s="1"/>
  <c r="AT35" i="9" s="1"/>
  <c r="L35" i="9"/>
  <c r="AA35" i="9"/>
  <c r="S35" i="9"/>
  <c r="AW35" i="9" s="1"/>
  <c r="K35" i="9"/>
  <c r="Y35" i="9"/>
  <c r="Q35" i="9"/>
  <c r="AU35" i="9" s="1"/>
  <c r="I35" i="9"/>
  <c r="X35" i="9"/>
  <c r="R35" i="9"/>
  <c r="AV35" i="9" s="1"/>
  <c r="P35" i="9"/>
  <c r="AJ35" i="9" s="1"/>
  <c r="AK35" i="9" s="1"/>
  <c r="J35" i="9"/>
  <c r="H35" i="9"/>
  <c r="Z35" i="9"/>
  <c r="AS36" i="10"/>
  <c r="AS137" i="10" s="1"/>
  <c r="AG36" i="10"/>
  <c r="AG137" i="10" s="1"/>
  <c r="S36" i="10"/>
  <c r="S137" i="10" s="1"/>
  <c r="H36" i="10"/>
  <c r="H137" i="10" s="1"/>
  <c r="AR36" i="10"/>
  <c r="AR137" i="10" s="1"/>
  <c r="AF36" i="10"/>
  <c r="BO36" i="10" s="1"/>
  <c r="R36" i="10"/>
  <c r="R137" i="10" s="1"/>
  <c r="G36" i="10"/>
  <c r="G137" i="10" s="1"/>
  <c r="AQ36" i="10"/>
  <c r="AQ137" i="10" s="1"/>
  <c r="AE36" i="10"/>
  <c r="AE137" i="10" s="1"/>
  <c r="Q36" i="10"/>
  <c r="Q137" i="10" s="1"/>
  <c r="C36" i="10"/>
  <c r="C137" i="10" s="1"/>
  <c r="AN36" i="10"/>
  <c r="AN137" i="10" s="1"/>
  <c r="V36" i="10"/>
  <c r="V137" i="10" s="1"/>
  <c r="M36" i="10"/>
  <c r="M137" i="10" s="1"/>
  <c r="AO36" i="10"/>
  <c r="AO137" i="10" s="1"/>
  <c r="O36" i="10"/>
  <c r="O137" i="10" s="1"/>
  <c r="AM36" i="10"/>
  <c r="AM137" i="10" s="1"/>
  <c r="L36" i="10"/>
  <c r="L137" i="10" s="1"/>
  <c r="AH36" i="10"/>
  <c r="AH137" i="10" s="1"/>
  <c r="I36" i="10"/>
  <c r="I137" i="10" s="1"/>
  <c r="AD36" i="10"/>
  <c r="AC36" i="10"/>
  <c r="AC137" i="10" s="1"/>
  <c r="AU36" i="10"/>
  <c r="AU137" i="10" s="1"/>
  <c r="U36" i="10"/>
  <c r="U137" i="10" s="1"/>
  <c r="T36" i="10"/>
  <c r="T137" i="10" s="1"/>
  <c r="P36" i="10"/>
  <c r="P137" i="10" s="1"/>
  <c r="AT36" i="10"/>
  <c r="AT137" i="10" s="1"/>
  <c r="AP36" i="10"/>
  <c r="AP137" i="10" s="1"/>
  <c r="AD36" i="9"/>
  <c r="U36" i="9"/>
  <c r="M36" i="9"/>
  <c r="AB36" i="9"/>
  <c r="T36" i="9"/>
  <c r="AM36" i="9" s="1"/>
  <c r="AO36" i="9" s="1"/>
  <c r="L36" i="9"/>
  <c r="AA36" i="9"/>
  <c r="S36" i="9"/>
  <c r="AW36" i="9" s="1"/>
  <c r="K36" i="9"/>
  <c r="Z36" i="9"/>
  <c r="R36" i="9"/>
  <c r="AV36" i="9" s="1"/>
  <c r="J36" i="9"/>
  <c r="AC36" i="9"/>
  <c r="Y36" i="9"/>
  <c r="Q36" i="9"/>
  <c r="AU36" i="9" s="1"/>
  <c r="I36" i="9"/>
  <c r="AF36" i="9"/>
  <c r="W36" i="9"/>
  <c r="O36" i="9"/>
  <c r="G36" i="9"/>
  <c r="AE36" i="9"/>
  <c r="X36" i="9"/>
  <c r="V36" i="9"/>
  <c r="P36" i="9"/>
  <c r="AJ36" i="9" s="1"/>
  <c r="AK36" i="9" s="1"/>
  <c r="N36" i="9"/>
  <c r="H36" i="9"/>
  <c r="C36" i="9"/>
  <c r="AN37" i="10"/>
  <c r="AN138" i="10" s="1"/>
  <c r="V37" i="10"/>
  <c r="V138" i="10" s="1"/>
  <c r="M37" i="10"/>
  <c r="M138" i="10" s="1"/>
  <c r="AU37" i="10"/>
  <c r="AU138" i="10" s="1"/>
  <c r="AM37" i="10"/>
  <c r="AM138" i="10" s="1"/>
  <c r="U37" i="10"/>
  <c r="U138" i="10" s="1"/>
  <c r="L37" i="10"/>
  <c r="L138" i="10" s="1"/>
  <c r="AT37" i="10"/>
  <c r="AT138" i="10" s="1"/>
  <c r="AH37" i="10"/>
  <c r="AH138" i="10" s="1"/>
  <c r="T37" i="10"/>
  <c r="T138" i="10" s="1"/>
  <c r="I37" i="10"/>
  <c r="I138" i="10" s="1"/>
  <c r="AQ37" i="10"/>
  <c r="AQ138" i="10" s="1"/>
  <c r="AE37" i="10"/>
  <c r="BN37" i="10" s="1"/>
  <c r="Q37" i="10"/>
  <c r="Q138" i="10" s="1"/>
  <c r="C37" i="10"/>
  <c r="C138" i="10" s="1"/>
  <c r="AR37" i="10"/>
  <c r="AR138" i="10" s="1"/>
  <c r="R37" i="10"/>
  <c r="R138" i="10" s="1"/>
  <c r="AP37" i="10"/>
  <c r="AP138" i="10" s="1"/>
  <c r="P37" i="10"/>
  <c r="P138" i="10" s="1"/>
  <c r="AO37" i="10"/>
  <c r="AO138" i="10" s="1"/>
  <c r="O37" i="10"/>
  <c r="O138" i="10" s="1"/>
  <c r="AG37" i="10"/>
  <c r="AG138" i="10" s="1"/>
  <c r="H37" i="10"/>
  <c r="H138" i="10" s="1"/>
  <c r="AF37" i="10"/>
  <c r="AF138" i="10" s="1"/>
  <c r="G37" i="10"/>
  <c r="G138" i="10" s="1"/>
  <c r="AD37" i="10"/>
  <c r="AS37" i="10"/>
  <c r="AS138" i="10" s="1"/>
  <c r="AC37" i="10"/>
  <c r="AC138" i="10" s="1"/>
  <c r="S37" i="10"/>
  <c r="S138" i="10" s="1"/>
  <c r="AA37" i="9"/>
  <c r="S37" i="9"/>
  <c r="AW37" i="9" s="1"/>
  <c r="K37" i="9"/>
  <c r="Z37" i="9"/>
  <c r="R37" i="9"/>
  <c r="AV37" i="9" s="1"/>
  <c r="J37" i="9"/>
  <c r="Y37" i="9"/>
  <c r="Q37" i="9"/>
  <c r="AU37" i="9" s="1"/>
  <c r="I37" i="9"/>
  <c r="X37" i="9"/>
  <c r="P37" i="9"/>
  <c r="AJ37" i="9" s="1"/>
  <c r="AK37" i="9" s="1"/>
  <c r="H37" i="9"/>
  <c r="AF37" i="9"/>
  <c r="W37" i="9"/>
  <c r="O37" i="9"/>
  <c r="G37" i="9"/>
  <c r="AD37" i="9"/>
  <c r="U37" i="9"/>
  <c r="M37" i="9"/>
  <c r="AC37" i="9"/>
  <c r="AE37" i="9"/>
  <c r="AB37" i="9"/>
  <c r="V37" i="9"/>
  <c r="T37" i="9"/>
  <c r="AM37" i="9" s="1"/>
  <c r="AQ37" i="9" s="1"/>
  <c r="AT37" i="9" s="1"/>
  <c r="N37" i="9"/>
  <c r="L37" i="9"/>
  <c r="C37" i="9"/>
  <c r="AQ38" i="10"/>
  <c r="AQ139" i="10" s="1"/>
  <c r="AE38" i="10"/>
  <c r="Q38" i="10"/>
  <c r="Q139" i="10" s="1"/>
  <c r="C38" i="10"/>
  <c r="C139" i="10" s="1"/>
  <c r="AP38" i="10"/>
  <c r="AP139" i="10" s="1"/>
  <c r="AD38" i="10"/>
  <c r="AD139" i="10" s="1"/>
  <c r="P38" i="10"/>
  <c r="P139" i="10" s="1"/>
  <c r="AO38" i="10"/>
  <c r="AO139" i="10" s="1"/>
  <c r="AC38" i="10"/>
  <c r="AC139" i="10" s="1"/>
  <c r="O38" i="10"/>
  <c r="O139" i="10" s="1"/>
  <c r="AT38" i="10"/>
  <c r="AT139" i="10" s="1"/>
  <c r="AH38" i="10"/>
  <c r="AH139" i="10" s="1"/>
  <c r="T38" i="10"/>
  <c r="T139" i="10" s="1"/>
  <c r="I38" i="10"/>
  <c r="I139" i="10" s="1"/>
  <c r="AU38" i="10"/>
  <c r="AU139" i="10" s="1"/>
  <c r="U38" i="10"/>
  <c r="U139" i="10" s="1"/>
  <c r="AS38" i="10"/>
  <c r="AS139" i="10" s="1"/>
  <c r="S38" i="10"/>
  <c r="S139" i="10" s="1"/>
  <c r="AR38" i="10"/>
  <c r="AR139" i="10" s="1"/>
  <c r="R38" i="10"/>
  <c r="R139" i="10" s="1"/>
  <c r="AN38" i="10"/>
  <c r="AN139" i="10" s="1"/>
  <c r="M38" i="10"/>
  <c r="M139" i="10" s="1"/>
  <c r="AM38" i="10"/>
  <c r="AM139" i="10" s="1"/>
  <c r="L38" i="10"/>
  <c r="L139" i="10" s="1"/>
  <c r="AG38" i="10"/>
  <c r="AG139" i="10" s="1"/>
  <c r="H38" i="10"/>
  <c r="H139" i="10" s="1"/>
  <c r="AF38" i="10"/>
  <c r="V38" i="10"/>
  <c r="V139" i="10" s="1"/>
  <c r="G38" i="10"/>
  <c r="G139" i="10" s="1"/>
  <c r="Y38" i="9"/>
  <c r="Q38" i="9"/>
  <c r="AU38" i="9" s="1"/>
  <c r="I38" i="9"/>
  <c r="X38" i="9"/>
  <c r="P38" i="9"/>
  <c r="AJ38" i="9" s="1"/>
  <c r="AK38" i="9" s="1"/>
  <c r="H38" i="9"/>
  <c r="AC38" i="9"/>
  <c r="AF38" i="9"/>
  <c r="W38" i="9"/>
  <c r="O38" i="9"/>
  <c r="G38" i="9"/>
  <c r="AE38" i="9"/>
  <c r="V38" i="9"/>
  <c r="N38" i="9"/>
  <c r="C38" i="9"/>
  <c r="AD38" i="9"/>
  <c r="U38" i="9"/>
  <c r="M38" i="9"/>
  <c r="AA38" i="9"/>
  <c r="S38" i="9"/>
  <c r="AW38" i="9" s="1"/>
  <c r="K38" i="9"/>
  <c r="J38" i="9"/>
  <c r="AB38" i="9"/>
  <c r="Z38" i="9"/>
  <c r="T38" i="9"/>
  <c r="AM38" i="9" s="1"/>
  <c r="AQ38" i="9" s="1"/>
  <c r="AT38" i="9" s="1"/>
  <c r="R38" i="9"/>
  <c r="AV38" i="9" s="1"/>
  <c r="L38" i="9"/>
  <c r="AT39" i="10"/>
  <c r="AT140" i="10" s="1"/>
  <c r="AH39" i="10"/>
  <c r="AH140" i="10" s="1"/>
  <c r="T39" i="10"/>
  <c r="T140" i="10" s="1"/>
  <c r="I39" i="10"/>
  <c r="I140" i="10" s="1"/>
  <c r="AS39" i="10"/>
  <c r="AS140" i="10" s="1"/>
  <c r="AG39" i="10"/>
  <c r="AG140" i="10" s="1"/>
  <c r="S39" i="10"/>
  <c r="S140" i="10" s="1"/>
  <c r="H39" i="10"/>
  <c r="H140" i="10" s="1"/>
  <c r="AR39" i="10"/>
  <c r="AR140" i="10" s="1"/>
  <c r="AF39" i="10"/>
  <c r="AF140" i="10" s="1"/>
  <c r="R39" i="10"/>
  <c r="R140" i="10" s="1"/>
  <c r="G39" i="10"/>
  <c r="G140" i="10" s="1"/>
  <c r="AO39" i="10"/>
  <c r="AO140" i="10" s="1"/>
  <c r="AC39" i="10"/>
  <c r="AC140" i="10" s="1"/>
  <c r="O39" i="10"/>
  <c r="O140" i="10" s="1"/>
  <c r="AD39" i="10"/>
  <c r="AD140" i="10" s="1"/>
  <c r="V39" i="10"/>
  <c r="V140" i="10" s="1"/>
  <c r="AU39" i="10"/>
  <c r="AU140" i="10" s="1"/>
  <c r="U39" i="10"/>
  <c r="U140" i="10" s="1"/>
  <c r="AQ39" i="10"/>
  <c r="AQ140" i="10" s="1"/>
  <c r="Q39" i="10"/>
  <c r="Q140" i="10" s="1"/>
  <c r="AP39" i="10"/>
  <c r="AP140" i="10" s="1"/>
  <c r="P39" i="10"/>
  <c r="P140" i="10" s="1"/>
  <c r="AN39" i="10"/>
  <c r="AN140" i="10" s="1"/>
  <c r="M39" i="10"/>
  <c r="M140" i="10" s="1"/>
  <c r="AM39" i="10"/>
  <c r="AM140" i="10" s="1"/>
  <c r="L39" i="10"/>
  <c r="L140" i="10" s="1"/>
  <c r="AE39" i="10"/>
  <c r="AF39" i="9"/>
  <c r="W39" i="9"/>
  <c r="O39" i="9"/>
  <c r="G39" i="9"/>
  <c r="AE39" i="9"/>
  <c r="V39" i="9"/>
  <c r="N39" i="9"/>
  <c r="C39" i="9"/>
  <c r="AD39" i="9"/>
  <c r="U39" i="9"/>
  <c r="M39" i="9"/>
  <c r="AB39" i="9"/>
  <c r="T39" i="9"/>
  <c r="AM39" i="9" s="1"/>
  <c r="AQ39" i="9" s="1"/>
  <c r="AT39" i="9" s="1"/>
  <c r="L39" i="9"/>
  <c r="AA39" i="9"/>
  <c r="S39" i="9"/>
  <c r="AW39" i="9" s="1"/>
  <c r="K39" i="9"/>
  <c r="Y39" i="9"/>
  <c r="Q39" i="9"/>
  <c r="AU39" i="9" s="1"/>
  <c r="I39" i="9"/>
  <c r="P39" i="9"/>
  <c r="AJ39" i="9" s="1"/>
  <c r="AK39" i="9" s="1"/>
  <c r="J39" i="9"/>
  <c r="H39" i="9"/>
  <c r="AC39" i="9"/>
  <c r="Z39" i="9"/>
  <c r="C39" i="10"/>
  <c r="C140" i="10" s="1"/>
  <c r="X39" i="9"/>
  <c r="R39" i="9"/>
  <c r="AV39" i="9" s="1"/>
  <c r="AO40" i="10"/>
  <c r="AO141" i="10" s="1"/>
  <c r="AC40" i="10"/>
  <c r="AC141" i="10" s="1"/>
  <c r="O40" i="10"/>
  <c r="O141" i="10" s="1"/>
  <c r="AN40" i="10"/>
  <c r="AN141" i="10" s="1"/>
  <c r="V40" i="10"/>
  <c r="V141" i="10" s="1"/>
  <c r="M40" i="10"/>
  <c r="M141" i="10" s="1"/>
  <c r="AU40" i="10"/>
  <c r="AU141" i="10" s="1"/>
  <c r="AM40" i="10"/>
  <c r="AM141" i="10" s="1"/>
  <c r="U40" i="10"/>
  <c r="U141" i="10" s="1"/>
  <c r="L40" i="10"/>
  <c r="L141" i="10" s="1"/>
  <c r="AR40" i="10"/>
  <c r="AR141" i="10" s="1"/>
  <c r="AF40" i="10"/>
  <c r="BO40" i="10" s="1"/>
  <c r="R40" i="10"/>
  <c r="R141" i="10" s="1"/>
  <c r="G40" i="10"/>
  <c r="G141" i="10" s="1"/>
  <c r="AG40" i="10"/>
  <c r="AG141" i="10" s="1"/>
  <c r="H40" i="10"/>
  <c r="H141" i="10" s="1"/>
  <c r="AE40" i="10"/>
  <c r="AE141" i="10" s="1"/>
  <c r="C40" i="10"/>
  <c r="C141" i="10" s="1"/>
  <c r="AD40" i="10"/>
  <c r="AT40" i="10"/>
  <c r="AT141" i="10" s="1"/>
  <c r="T40" i="10"/>
  <c r="T141" i="10" s="1"/>
  <c r="AS40" i="10"/>
  <c r="AS141" i="10" s="1"/>
  <c r="S40" i="10"/>
  <c r="S141" i="10" s="1"/>
  <c r="AQ40" i="10"/>
  <c r="AQ141" i="10" s="1"/>
  <c r="Q40" i="10"/>
  <c r="Q141" i="10" s="1"/>
  <c r="AP40" i="10"/>
  <c r="AP141" i="10" s="1"/>
  <c r="AH40" i="10"/>
  <c r="AH141" i="10" s="1"/>
  <c r="P40" i="10"/>
  <c r="P141" i="10" s="1"/>
  <c r="I40" i="10"/>
  <c r="I141" i="10" s="1"/>
  <c r="AC40" i="9"/>
  <c r="AD40" i="9"/>
  <c r="U40" i="9"/>
  <c r="M40" i="9"/>
  <c r="AB40" i="9"/>
  <c r="T40" i="9"/>
  <c r="AM40" i="9" s="1"/>
  <c r="AQ40" i="9" s="1"/>
  <c r="AT40" i="9" s="1"/>
  <c r="L40" i="9"/>
  <c r="AA40" i="9"/>
  <c r="S40" i="9"/>
  <c r="AW40" i="9" s="1"/>
  <c r="K40" i="9"/>
  <c r="Z40" i="9"/>
  <c r="R40" i="9"/>
  <c r="AV40" i="9" s="1"/>
  <c r="J40" i="9"/>
  <c r="Y40" i="9"/>
  <c r="Q40" i="9"/>
  <c r="AU40" i="9" s="1"/>
  <c r="I40" i="9"/>
  <c r="AF40" i="9"/>
  <c r="W40" i="9"/>
  <c r="O40" i="9"/>
  <c r="G40" i="9"/>
  <c r="V40" i="9"/>
  <c r="P40" i="9"/>
  <c r="AJ40" i="9" s="1"/>
  <c r="AK40" i="9" s="1"/>
  <c r="N40" i="9"/>
  <c r="H40" i="9"/>
  <c r="C40" i="9"/>
  <c r="AE40" i="9"/>
  <c r="X40" i="9"/>
  <c r="AR41" i="10"/>
  <c r="AR142" i="10" s="1"/>
  <c r="AF41" i="10"/>
  <c r="R41" i="10"/>
  <c r="R142" i="10" s="1"/>
  <c r="G41" i="10"/>
  <c r="G142" i="10" s="1"/>
  <c r="AQ41" i="10"/>
  <c r="AQ142" i="10" s="1"/>
  <c r="AE41" i="10"/>
  <c r="AE142" i="10" s="1"/>
  <c r="Q41" i="10"/>
  <c r="Q142" i="10" s="1"/>
  <c r="C41" i="10"/>
  <c r="C142" i="10" s="1"/>
  <c r="AP41" i="10"/>
  <c r="AP142" i="10" s="1"/>
  <c r="AD41" i="10"/>
  <c r="BM41" i="10" s="1"/>
  <c r="P41" i="10"/>
  <c r="P142" i="10" s="1"/>
  <c r="AU41" i="10"/>
  <c r="AU142" i="10" s="1"/>
  <c r="AM41" i="10"/>
  <c r="AM142" i="10" s="1"/>
  <c r="U41" i="10"/>
  <c r="U142" i="10" s="1"/>
  <c r="L41" i="10"/>
  <c r="L142" i="10" s="1"/>
  <c r="AN41" i="10"/>
  <c r="AN142" i="10" s="1"/>
  <c r="M41" i="10"/>
  <c r="M142" i="10" s="1"/>
  <c r="AH41" i="10"/>
  <c r="AH142" i="10" s="1"/>
  <c r="I41" i="10"/>
  <c r="I142" i="10" s="1"/>
  <c r="AG41" i="10"/>
  <c r="AG142" i="10" s="1"/>
  <c r="H41" i="10"/>
  <c r="H142" i="10" s="1"/>
  <c r="AC41" i="10"/>
  <c r="AC142" i="10" s="1"/>
  <c r="V41" i="10"/>
  <c r="V142" i="10" s="1"/>
  <c r="AT41" i="10"/>
  <c r="AT142" i="10" s="1"/>
  <c r="T41" i="10"/>
  <c r="T142" i="10" s="1"/>
  <c r="AS41" i="10"/>
  <c r="AS142" i="10" s="1"/>
  <c r="S41" i="10"/>
  <c r="S142" i="10" s="1"/>
  <c r="AO41" i="10"/>
  <c r="AO142" i="10" s="1"/>
  <c r="O41" i="10"/>
  <c r="O142" i="10" s="1"/>
  <c r="AA41" i="9"/>
  <c r="S41" i="9"/>
  <c r="AW41" i="9" s="1"/>
  <c r="K41" i="9"/>
  <c r="Z41" i="9"/>
  <c r="R41" i="9"/>
  <c r="AV41" i="9" s="1"/>
  <c r="J41" i="9"/>
  <c r="Y41" i="9"/>
  <c r="Q41" i="9"/>
  <c r="AU41" i="9" s="1"/>
  <c r="I41" i="9"/>
  <c r="AC41" i="9"/>
  <c r="X41" i="9"/>
  <c r="P41" i="9"/>
  <c r="AJ41" i="9" s="1"/>
  <c r="AK41" i="9" s="1"/>
  <c r="H41" i="9"/>
  <c r="AF41" i="9"/>
  <c r="W41" i="9"/>
  <c r="O41" i="9"/>
  <c r="G41" i="9"/>
  <c r="AD41" i="9"/>
  <c r="U41" i="9"/>
  <c r="M41" i="9"/>
  <c r="AB41" i="9"/>
  <c r="V41" i="9"/>
  <c r="T41" i="9"/>
  <c r="AM41" i="9" s="1"/>
  <c r="AQ41" i="9" s="1"/>
  <c r="AT41" i="9" s="1"/>
  <c r="N41" i="9"/>
  <c r="L41" i="9"/>
  <c r="C41" i="9"/>
  <c r="AE41" i="9"/>
  <c r="AU42" i="10"/>
  <c r="AU143" i="10" s="1"/>
  <c r="AM42" i="10"/>
  <c r="AM143" i="10" s="1"/>
  <c r="U42" i="10"/>
  <c r="U143" i="10" s="1"/>
  <c r="L42" i="10"/>
  <c r="L143" i="10" s="1"/>
  <c r="AT42" i="10"/>
  <c r="AT143" i="10" s="1"/>
  <c r="AH42" i="10"/>
  <c r="AH143" i="10" s="1"/>
  <c r="T42" i="10"/>
  <c r="T143" i="10" s="1"/>
  <c r="I42" i="10"/>
  <c r="I143" i="10" s="1"/>
  <c r="AS42" i="10"/>
  <c r="AS143" i="10" s="1"/>
  <c r="AG42" i="10"/>
  <c r="AG143" i="10" s="1"/>
  <c r="S42" i="10"/>
  <c r="S143" i="10" s="1"/>
  <c r="H42" i="10"/>
  <c r="H143" i="10" s="1"/>
  <c r="AP42" i="10"/>
  <c r="AP143" i="10" s="1"/>
  <c r="AD42" i="10"/>
  <c r="AD143" i="10" s="1"/>
  <c r="P42" i="10"/>
  <c r="P143" i="10" s="1"/>
  <c r="AQ42" i="10"/>
  <c r="AQ143" i="10" s="1"/>
  <c r="Q42" i="10"/>
  <c r="Q143" i="10" s="1"/>
  <c r="AO42" i="10"/>
  <c r="AO143" i="10" s="1"/>
  <c r="O42" i="10"/>
  <c r="O143" i="10" s="1"/>
  <c r="AN42" i="10"/>
  <c r="AN143" i="10" s="1"/>
  <c r="M42" i="10"/>
  <c r="M143" i="10" s="1"/>
  <c r="AF42" i="10"/>
  <c r="G42" i="10"/>
  <c r="G143" i="10" s="1"/>
  <c r="AE42" i="10"/>
  <c r="C42" i="10"/>
  <c r="C143" i="10" s="1"/>
  <c r="AC42" i="10"/>
  <c r="AR42" i="10"/>
  <c r="AR143" i="10" s="1"/>
  <c r="V42" i="10"/>
  <c r="V143" i="10" s="1"/>
  <c r="R42" i="10"/>
  <c r="R143" i="10" s="1"/>
  <c r="Y42" i="9"/>
  <c r="Q42" i="9"/>
  <c r="AU42" i="9" s="1"/>
  <c r="I42" i="9"/>
  <c r="X42" i="9"/>
  <c r="P42" i="9"/>
  <c r="AJ42" i="9" s="1"/>
  <c r="AK42" i="9" s="1"/>
  <c r="H42" i="9"/>
  <c r="AF42" i="9"/>
  <c r="W42" i="9"/>
  <c r="O42" i="9"/>
  <c r="G42" i="9"/>
  <c r="AE42" i="9"/>
  <c r="V42" i="9"/>
  <c r="N42" i="9"/>
  <c r="C42" i="9"/>
  <c r="AD42" i="9"/>
  <c r="U42" i="9"/>
  <c r="M42" i="9"/>
  <c r="AC42" i="9"/>
  <c r="AA42" i="9"/>
  <c r="S42" i="9"/>
  <c r="AW42" i="9" s="1"/>
  <c r="K42" i="9"/>
  <c r="AB42" i="9"/>
  <c r="Z42" i="9"/>
  <c r="T42" i="9"/>
  <c r="AM42" i="9" s="1"/>
  <c r="AQ42" i="9" s="1"/>
  <c r="AT42" i="9" s="1"/>
  <c r="R42" i="9"/>
  <c r="AV42" i="9" s="1"/>
  <c r="L42" i="9"/>
  <c r="J42" i="9"/>
  <c r="AQ43" i="10"/>
  <c r="AQ144" i="10" s="1"/>
  <c r="AE43" i="10"/>
  <c r="Q43" i="10"/>
  <c r="Q144" i="10" s="1"/>
  <c r="C43" i="10"/>
  <c r="C144" i="10" s="1"/>
  <c r="AP43" i="10"/>
  <c r="AP144" i="10" s="1"/>
  <c r="AD43" i="10"/>
  <c r="P43" i="10"/>
  <c r="P144" i="10" s="1"/>
  <c r="AO43" i="10"/>
  <c r="AO144" i="10" s="1"/>
  <c r="AC43" i="10"/>
  <c r="AC144" i="10" s="1"/>
  <c r="O43" i="10"/>
  <c r="O144" i="10" s="1"/>
  <c r="AN43" i="10"/>
  <c r="AN144" i="10" s="1"/>
  <c r="V43" i="10"/>
  <c r="V144" i="10" s="1"/>
  <c r="M43" i="10"/>
  <c r="M144" i="10" s="1"/>
  <c r="AS43" i="10"/>
  <c r="AS144" i="10" s="1"/>
  <c r="AG43" i="10"/>
  <c r="AG144" i="10" s="1"/>
  <c r="S43" i="10"/>
  <c r="S144" i="10" s="1"/>
  <c r="H43" i="10"/>
  <c r="H144" i="10" s="1"/>
  <c r="AF43" i="10"/>
  <c r="AF144" i="10" s="1"/>
  <c r="U43" i="10"/>
  <c r="U144" i="10" s="1"/>
  <c r="T43" i="10"/>
  <c r="T144" i="10" s="1"/>
  <c r="AU43" i="10"/>
  <c r="AU144" i="10" s="1"/>
  <c r="R43" i="10"/>
  <c r="R144" i="10" s="1"/>
  <c r="AT43" i="10"/>
  <c r="AT144" i="10" s="1"/>
  <c r="L43" i="10"/>
  <c r="L144" i="10" s="1"/>
  <c r="AR43" i="10"/>
  <c r="AR144" i="10" s="1"/>
  <c r="I43" i="10"/>
  <c r="I144" i="10" s="1"/>
  <c r="G43" i="10"/>
  <c r="G144" i="10" s="1"/>
  <c r="AM43" i="10"/>
  <c r="AM144" i="10" s="1"/>
  <c r="AH43" i="10"/>
  <c r="AH144" i="10" s="1"/>
  <c r="AF43" i="9"/>
  <c r="W43" i="9"/>
  <c r="O43" i="9"/>
  <c r="G43" i="9"/>
  <c r="AC43" i="9"/>
  <c r="AE43" i="9"/>
  <c r="V43" i="9"/>
  <c r="N43" i="9"/>
  <c r="C43" i="9"/>
  <c r="AD43" i="9"/>
  <c r="U43" i="9"/>
  <c r="M43" i="9"/>
  <c r="AB43" i="9"/>
  <c r="T43" i="9"/>
  <c r="AM43" i="9" s="1"/>
  <c r="AO43" i="9" s="1"/>
  <c r="L43" i="9"/>
  <c r="AA43" i="9"/>
  <c r="S43" i="9"/>
  <c r="AW43" i="9" s="1"/>
  <c r="K43" i="9"/>
  <c r="Y43" i="9"/>
  <c r="Q43" i="9"/>
  <c r="AU43" i="9" s="1"/>
  <c r="I43" i="9"/>
  <c r="H43" i="9"/>
  <c r="Z43" i="9"/>
  <c r="X43" i="9"/>
  <c r="R43" i="9"/>
  <c r="AV43" i="9" s="1"/>
  <c r="P43" i="9"/>
  <c r="AJ43" i="9" s="1"/>
  <c r="AK43" i="9" s="1"/>
  <c r="J43" i="9"/>
  <c r="AO48" i="10"/>
  <c r="AO145" i="10" s="1"/>
  <c r="AP48" i="10"/>
  <c r="AP145" i="10" s="1"/>
  <c r="AB48" i="10"/>
  <c r="AB145" i="10" s="1"/>
  <c r="I48" i="10"/>
  <c r="I145" i="10" s="1"/>
  <c r="AN48" i="10"/>
  <c r="AN145" i="10" s="1"/>
  <c r="AA48" i="10"/>
  <c r="AA145" i="10" s="1"/>
  <c r="H48" i="10"/>
  <c r="H145" i="10" s="1"/>
  <c r="AM48" i="10"/>
  <c r="AM145" i="10" s="1"/>
  <c r="Z48" i="10"/>
  <c r="Z145" i="10" s="1"/>
  <c r="G48" i="10"/>
  <c r="G145" i="10" s="1"/>
  <c r="AI48" i="10"/>
  <c r="AI145" i="10" s="1"/>
  <c r="Y48" i="10"/>
  <c r="C48" i="10"/>
  <c r="C145" i="10" s="1"/>
  <c r="AS48" i="10"/>
  <c r="AS145" i="10" s="1"/>
  <c r="AE48" i="10"/>
  <c r="AE145" i="10" s="1"/>
  <c r="M48" i="10"/>
  <c r="M145" i="10" s="1"/>
  <c r="T48" i="10"/>
  <c r="T145" i="10" s="1"/>
  <c r="S48" i="10"/>
  <c r="S145" i="10" s="1"/>
  <c r="AU48" i="10"/>
  <c r="AU145" i="10" s="1"/>
  <c r="L48" i="10"/>
  <c r="L145" i="10" s="1"/>
  <c r="AT48" i="10"/>
  <c r="AT145" i="10" s="1"/>
  <c r="AQ48" i="10"/>
  <c r="AQ145" i="10" s="1"/>
  <c r="AH48" i="10"/>
  <c r="AH145" i="10" s="1"/>
  <c r="AF48" i="10"/>
  <c r="AD48" i="10"/>
  <c r="Z48" i="9"/>
  <c r="R48" i="9"/>
  <c r="J48" i="9"/>
  <c r="Y48" i="9"/>
  <c r="Q48" i="9"/>
  <c r="AT48" i="9" s="1"/>
  <c r="I48" i="9"/>
  <c r="X48" i="9"/>
  <c r="P48" i="9"/>
  <c r="AS48" i="9" s="1"/>
  <c r="V48" i="9"/>
  <c r="N48" i="9"/>
  <c r="AF48" i="9" s="1"/>
  <c r="C48" i="9"/>
  <c r="W48" i="9"/>
  <c r="H48" i="9"/>
  <c r="U48" i="9"/>
  <c r="AM48" i="9" s="1"/>
  <c r="G48" i="9"/>
  <c r="T48" i="9"/>
  <c r="S48" i="9"/>
  <c r="O48" i="9"/>
  <c r="AR48" i="9" s="1"/>
  <c r="AB48" i="9"/>
  <c r="L48" i="9"/>
  <c r="AE48" i="9" s="1"/>
  <c r="AC48" i="9"/>
  <c r="AA48" i="9"/>
  <c r="M48" i="9"/>
  <c r="AI48" i="9" s="1"/>
  <c r="AP48" i="9" s="1"/>
  <c r="K48" i="9"/>
  <c r="AO52" i="10"/>
  <c r="AO149" i="10" s="1"/>
  <c r="AR52" i="10"/>
  <c r="AR149" i="10" s="1"/>
  <c r="AE52" i="10"/>
  <c r="AE149" i="10" s="1"/>
  <c r="M52" i="10"/>
  <c r="M149" i="10" s="1"/>
  <c r="AQ52" i="10"/>
  <c r="AQ149" i="10" s="1"/>
  <c r="AD52" i="10"/>
  <c r="L52" i="10"/>
  <c r="L149" i="10" s="1"/>
  <c r="AP52" i="10"/>
  <c r="AP149" i="10" s="1"/>
  <c r="AB52" i="10"/>
  <c r="AB149" i="10" s="1"/>
  <c r="I52" i="10"/>
  <c r="I149" i="10" s="1"/>
  <c r="AU52" i="10"/>
  <c r="AU149" i="10" s="1"/>
  <c r="AI52" i="10"/>
  <c r="AI149" i="10" s="1"/>
  <c r="Y52" i="10"/>
  <c r="Y149" i="10" s="1"/>
  <c r="C52" i="10"/>
  <c r="C149" i="10" s="1"/>
  <c r="AN52" i="10"/>
  <c r="AN149" i="10" s="1"/>
  <c r="H52" i="10"/>
  <c r="H149" i="10" s="1"/>
  <c r="AM52" i="10"/>
  <c r="AM149" i="10" s="1"/>
  <c r="G52" i="10"/>
  <c r="G149" i="10" s="1"/>
  <c r="AH52" i="10"/>
  <c r="AH149" i="10" s="1"/>
  <c r="AF52" i="10"/>
  <c r="AT52" i="10"/>
  <c r="AT149" i="10" s="1"/>
  <c r="T52" i="10"/>
  <c r="T149" i="10" s="1"/>
  <c r="AS52" i="10"/>
  <c r="AS149" i="10" s="1"/>
  <c r="AA52" i="10"/>
  <c r="AX52" i="10" s="1"/>
  <c r="Z52" i="10"/>
  <c r="Z149" i="10" s="1"/>
  <c r="S52" i="10"/>
  <c r="S149" i="10" s="1"/>
  <c r="Z52" i="9"/>
  <c r="R52" i="9"/>
  <c r="J52" i="9"/>
  <c r="Y52" i="9"/>
  <c r="Q52" i="9"/>
  <c r="AT52" i="9" s="1"/>
  <c r="I52" i="9"/>
  <c r="X52" i="9"/>
  <c r="P52" i="9"/>
  <c r="AS52" i="9" s="1"/>
  <c r="H52" i="9"/>
  <c r="V52" i="9"/>
  <c r="N52" i="9"/>
  <c r="AF52" i="9" s="1"/>
  <c r="AG52" i="9" s="1"/>
  <c r="AH52" i="9" s="1"/>
  <c r="C52" i="9"/>
  <c r="W52" i="9"/>
  <c r="G52" i="9"/>
  <c r="U52" i="9"/>
  <c r="AM52" i="9" s="1"/>
  <c r="AN52" i="9" s="1"/>
  <c r="AQ52" i="9" s="1"/>
  <c r="T52" i="9"/>
  <c r="S52" i="9"/>
  <c r="O52" i="9"/>
  <c r="AR52" i="9" s="1"/>
  <c r="AB52" i="9"/>
  <c r="L52" i="9"/>
  <c r="AE52" i="9" s="1"/>
  <c r="K52" i="9"/>
  <c r="AC52" i="9"/>
  <c r="AA52" i="9"/>
  <c r="M52" i="9"/>
  <c r="AI52" i="9" s="1"/>
  <c r="AP52" i="9" s="1"/>
  <c r="AQ56" i="10"/>
  <c r="AQ153" i="10" s="1"/>
  <c r="AD56" i="10"/>
  <c r="L56" i="10"/>
  <c r="L153" i="10" s="1"/>
  <c r="AP56" i="10"/>
  <c r="AP153" i="10" s="1"/>
  <c r="AB56" i="10"/>
  <c r="AB153" i="10" s="1"/>
  <c r="I56" i="10"/>
  <c r="I153" i="10" s="1"/>
  <c r="AN56" i="10"/>
  <c r="AN153" i="10" s="1"/>
  <c r="AA56" i="10"/>
  <c r="AA153" i="10" s="1"/>
  <c r="H56" i="10"/>
  <c r="H153" i="10" s="1"/>
  <c r="AO56" i="10"/>
  <c r="AO153" i="10" s="1"/>
  <c r="AU56" i="10"/>
  <c r="AU153" i="10" s="1"/>
  <c r="AH56" i="10"/>
  <c r="AH153" i="10" s="1"/>
  <c r="T56" i="10"/>
  <c r="T153" i="10" s="1"/>
  <c r="AM56" i="10"/>
  <c r="AM153" i="10" s="1"/>
  <c r="G56" i="10"/>
  <c r="G153" i="10" s="1"/>
  <c r="AI56" i="10"/>
  <c r="AI153" i="10" s="1"/>
  <c r="C56" i="10"/>
  <c r="C153" i="10" s="1"/>
  <c r="AF56" i="10"/>
  <c r="AE56" i="10"/>
  <c r="AE153" i="10" s="1"/>
  <c r="AT56" i="10"/>
  <c r="AT153" i="10" s="1"/>
  <c r="S56" i="10"/>
  <c r="S153" i="10" s="1"/>
  <c r="Z56" i="10"/>
  <c r="Z153" i="10" s="1"/>
  <c r="Y56" i="10"/>
  <c r="Y153" i="10" s="1"/>
  <c r="AR56" i="10"/>
  <c r="AR153" i="10" s="1"/>
  <c r="M56" i="10"/>
  <c r="M153" i="10" s="1"/>
  <c r="AS56" i="10"/>
  <c r="AS153" i="10" s="1"/>
  <c r="AA56" i="9"/>
  <c r="S56" i="9"/>
  <c r="K56" i="9"/>
  <c r="Z56" i="9"/>
  <c r="R56" i="9"/>
  <c r="J56" i="9"/>
  <c r="Y56" i="9"/>
  <c r="Q56" i="9"/>
  <c r="AT56" i="9" s="1"/>
  <c r="I56" i="9"/>
  <c r="X56" i="9"/>
  <c r="P56" i="9"/>
  <c r="AS56" i="9" s="1"/>
  <c r="H56" i="9"/>
  <c r="V56" i="9"/>
  <c r="N56" i="9"/>
  <c r="AF56" i="9" s="1"/>
  <c r="AG56" i="9" s="1"/>
  <c r="AH56" i="9" s="1"/>
  <c r="C56" i="9"/>
  <c r="O56" i="9"/>
  <c r="AR56" i="9" s="1"/>
  <c r="M56" i="9"/>
  <c r="AI56" i="9" s="1"/>
  <c r="AP56" i="9" s="1"/>
  <c r="L56" i="9"/>
  <c r="AE56" i="9" s="1"/>
  <c r="AC56" i="9"/>
  <c r="G56" i="9"/>
  <c r="AB56" i="9"/>
  <c r="U56" i="9"/>
  <c r="AM56" i="9" s="1"/>
  <c r="AN56" i="9" s="1"/>
  <c r="AQ56" i="9" s="1"/>
  <c r="W56" i="9"/>
  <c r="T56" i="9"/>
  <c r="AO60" i="10"/>
  <c r="AO157" i="10" s="1"/>
  <c r="AR60" i="10"/>
  <c r="AR157" i="10" s="1"/>
  <c r="AP60" i="10"/>
  <c r="AP157" i="10" s="1"/>
  <c r="AB60" i="10"/>
  <c r="AB157" i="10" s="1"/>
  <c r="I60" i="10"/>
  <c r="I157" i="10" s="1"/>
  <c r="AN60" i="10"/>
  <c r="AN157" i="10" s="1"/>
  <c r="AA60" i="10"/>
  <c r="AX60" i="10" s="1"/>
  <c r="H60" i="10"/>
  <c r="H157" i="10" s="1"/>
  <c r="AM60" i="10"/>
  <c r="AM157" i="10" s="1"/>
  <c r="Z60" i="10"/>
  <c r="Z157" i="10" s="1"/>
  <c r="G60" i="10"/>
  <c r="G157" i="10" s="1"/>
  <c r="AI60" i="10"/>
  <c r="AI157" i="10" s="1"/>
  <c r="Y60" i="10"/>
  <c r="C60" i="10"/>
  <c r="C157" i="10" s="1"/>
  <c r="AT60" i="10"/>
  <c r="AT157" i="10" s="1"/>
  <c r="AF60" i="10"/>
  <c r="S60" i="10"/>
  <c r="S157" i="10" s="1"/>
  <c r="M60" i="10"/>
  <c r="M157" i="10" s="1"/>
  <c r="AU60" i="10"/>
  <c r="AU157" i="10" s="1"/>
  <c r="L60" i="10"/>
  <c r="L157" i="10" s="1"/>
  <c r="AS60" i="10"/>
  <c r="AS157" i="10" s="1"/>
  <c r="AQ60" i="10"/>
  <c r="AQ157" i="10" s="1"/>
  <c r="AD60" i="10"/>
  <c r="T60" i="10"/>
  <c r="T157" i="10" s="1"/>
  <c r="AH60" i="10"/>
  <c r="AH157" i="10" s="1"/>
  <c r="AA60" i="9"/>
  <c r="S60" i="9"/>
  <c r="K60" i="9"/>
  <c r="Z60" i="9"/>
  <c r="R60" i="9"/>
  <c r="J60" i="9"/>
  <c r="Y60" i="9"/>
  <c r="Q60" i="9"/>
  <c r="AT60" i="9" s="1"/>
  <c r="I60" i="9"/>
  <c r="X60" i="9"/>
  <c r="P60" i="9"/>
  <c r="AS60" i="9" s="1"/>
  <c r="H60" i="9"/>
  <c r="W60" i="9"/>
  <c r="O60" i="9"/>
  <c r="AR60" i="9" s="1"/>
  <c r="G60" i="9"/>
  <c r="AE60" i="10"/>
  <c r="AE157" i="10" s="1"/>
  <c r="V60" i="9"/>
  <c r="N60" i="9"/>
  <c r="AF60" i="9" s="1"/>
  <c r="AG60" i="9" s="1"/>
  <c r="AH60" i="9" s="1"/>
  <c r="C60" i="9"/>
  <c r="AB60" i="9"/>
  <c r="U60" i="9"/>
  <c r="AM60" i="9" s="1"/>
  <c r="AN60" i="9" s="1"/>
  <c r="AQ60" i="9" s="1"/>
  <c r="T60" i="9"/>
  <c r="M60" i="9"/>
  <c r="AI60" i="9" s="1"/>
  <c r="AP60" i="9" s="1"/>
  <c r="L60" i="9"/>
  <c r="AE60" i="9" s="1"/>
  <c r="AC60" i="9"/>
  <c r="AQ17" i="10"/>
  <c r="AQ122" i="10" s="1"/>
  <c r="AE17" i="10"/>
  <c r="AE122" i="10" s="1"/>
  <c r="AI17" i="10"/>
  <c r="AI122" i="10" s="1"/>
  <c r="W17" i="10"/>
  <c r="W122" i="10" s="1"/>
  <c r="AG17" i="10"/>
  <c r="AG122" i="10" s="1"/>
  <c r="Q17" i="10"/>
  <c r="Q122" i="10" s="1"/>
  <c r="H17" i="10"/>
  <c r="H122" i="10" s="1"/>
  <c r="AU17" i="10"/>
  <c r="AU122" i="10" s="1"/>
  <c r="AF17" i="10"/>
  <c r="AF122" i="10" s="1"/>
  <c r="P17" i="10"/>
  <c r="P122" i="10" s="1"/>
  <c r="G17" i="10"/>
  <c r="G122" i="10" s="1"/>
  <c r="AT17" i="10"/>
  <c r="AT122" i="10" s="1"/>
  <c r="AD17" i="10"/>
  <c r="O17" i="10"/>
  <c r="O122" i="10" s="1"/>
  <c r="C17" i="10"/>
  <c r="C122" i="10" s="1"/>
  <c r="AO17" i="10"/>
  <c r="AO122" i="10" s="1"/>
  <c r="AS17" i="10"/>
  <c r="AS122" i="10" s="1"/>
  <c r="AC17" i="10"/>
  <c r="AC122" i="10" s="1"/>
  <c r="M17" i="10"/>
  <c r="M122" i="10" s="1"/>
  <c r="AP17" i="10"/>
  <c r="AP122" i="10" s="1"/>
  <c r="X17" i="10"/>
  <c r="X122" i="10" s="1"/>
  <c r="L17" i="10"/>
  <c r="L122" i="10" s="1"/>
  <c r="AM17" i="10"/>
  <c r="AM122" i="10" s="1"/>
  <c r="U17" i="10"/>
  <c r="U122" i="10" s="1"/>
  <c r="J17" i="10"/>
  <c r="J122" i="10" s="1"/>
  <c r="I17" i="10"/>
  <c r="I122" i="10" s="1"/>
  <c r="AN17" i="10"/>
  <c r="AN122" i="10" s="1"/>
  <c r="AH17" i="10"/>
  <c r="AH122" i="10" s="1"/>
  <c r="V17" i="10"/>
  <c r="V122" i="10" s="1"/>
  <c r="R17" i="10"/>
  <c r="R122" i="10" s="1"/>
  <c r="K17" i="10"/>
  <c r="K122" i="10" s="1"/>
  <c r="AC17" i="9"/>
  <c r="U17" i="9"/>
  <c r="M17" i="9"/>
  <c r="AB17" i="9"/>
  <c r="AZ17" i="9" s="1"/>
  <c r="T17" i="9"/>
  <c r="L17" i="9"/>
  <c r="AA17" i="9"/>
  <c r="AY17" i="9" s="1"/>
  <c r="S17" i="9"/>
  <c r="AP17" i="9" s="1"/>
  <c r="AT17" i="9" s="1"/>
  <c r="AW17" i="9" s="1"/>
  <c r="K17" i="9"/>
  <c r="Z17" i="9"/>
  <c r="AX17" i="9" s="1"/>
  <c r="R17" i="9"/>
  <c r="AM17" i="9" s="1"/>
  <c r="AN17" i="9" s="1"/>
  <c r="J17" i="9"/>
  <c r="AI17" i="9"/>
  <c r="Y17" i="9"/>
  <c r="Q17" i="9"/>
  <c r="I17" i="9"/>
  <c r="AF17" i="9"/>
  <c r="AH17" i="9"/>
  <c r="X17" i="9"/>
  <c r="P17" i="9"/>
  <c r="H17" i="9"/>
  <c r="AG17" i="9"/>
  <c r="W17" i="9"/>
  <c r="O17" i="9"/>
  <c r="G17" i="9"/>
  <c r="AD17" i="9"/>
  <c r="V17" i="9"/>
  <c r="N17" i="9"/>
  <c r="AT18" i="10"/>
  <c r="AT123" i="10" s="1"/>
  <c r="AG18" i="10"/>
  <c r="AG123" i="10" s="1"/>
  <c r="U18" i="10"/>
  <c r="U123" i="10" s="1"/>
  <c r="J18" i="10"/>
  <c r="J123" i="10" s="1"/>
  <c r="AQ18" i="10"/>
  <c r="AQ123" i="10" s="1"/>
  <c r="AE18" i="10"/>
  <c r="Q18" i="10"/>
  <c r="Q123" i="10" s="1"/>
  <c r="AP18" i="10"/>
  <c r="AP123" i="10" s="1"/>
  <c r="AR18" i="10"/>
  <c r="AR123" i="10" s="1"/>
  <c r="AO18" i="10"/>
  <c r="AO123" i="10" s="1"/>
  <c r="AN18" i="10"/>
  <c r="AN123" i="10" s="1"/>
  <c r="AC18" i="10"/>
  <c r="AC123" i="10" s="1"/>
  <c r="O18" i="10"/>
  <c r="O123" i="10" s="1"/>
  <c r="C18" i="10"/>
  <c r="C123" i="10" s="1"/>
  <c r="AS18" i="10"/>
  <c r="AS123" i="10" s="1"/>
  <c r="V18" i="10"/>
  <c r="V123" i="10" s="1"/>
  <c r="G18" i="10"/>
  <c r="G123" i="10" s="1"/>
  <c r="AM18" i="10"/>
  <c r="AM123" i="10" s="1"/>
  <c r="R18" i="10"/>
  <c r="R123" i="10" s="1"/>
  <c r="AI18" i="10"/>
  <c r="AI123" i="10" s="1"/>
  <c r="P18" i="10"/>
  <c r="P123" i="10" s="1"/>
  <c r="AH18" i="10"/>
  <c r="AH123" i="10" s="1"/>
  <c r="M18" i="10"/>
  <c r="M123" i="10" s="1"/>
  <c r="AF18" i="10"/>
  <c r="AF123" i="10" s="1"/>
  <c r="L18" i="10"/>
  <c r="L123" i="10" s="1"/>
  <c r="X18" i="10"/>
  <c r="X123" i="10" s="1"/>
  <c r="I18" i="10"/>
  <c r="I123" i="10" s="1"/>
  <c r="W18" i="10"/>
  <c r="W123" i="10" s="1"/>
  <c r="K18" i="10"/>
  <c r="K123" i="10" s="1"/>
  <c r="H18" i="10"/>
  <c r="H123" i="10" s="1"/>
  <c r="AU18" i="10"/>
  <c r="AU123" i="10" s="1"/>
  <c r="AD18" i="10"/>
  <c r="AI18" i="9"/>
  <c r="Y18" i="9"/>
  <c r="Q18" i="9"/>
  <c r="I18" i="9"/>
  <c r="AH18" i="9"/>
  <c r="X18" i="9"/>
  <c r="P18" i="9"/>
  <c r="H18" i="9"/>
  <c r="AG18" i="9"/>
  <c r="W18" i="9"/>
  <c r="O18" i="9"/>
  <c r="G18" i="9"/>
  <c r="AD18" i="9"/>
  <c r="V18" i="9"/>
  <c r="N18" i="9"/>
  <c r="C18" i="9"/>
  <c r="AE18" i="9" s="1"/>
  <c r="AF18" i="9"/>
  <c r="AC18" i="9"/>
  <c r="U18" i="9"/>
  <c r="M18" i="9"/>
  <c r="AB18" i="9"/>
  <c r="AZ18" i="9" s="1"/>
  <c r="T18" i="9"/>
  <c r="L18" i="9"/>
  <c r="AA18" i="9"/>
  <c r="AY18" i="9" s="1"/>
  <c r="S18" i="9"/>
  <c r="AP18" i="9" s="1"/>
  <c r="AT18" i="9" s="1"/>
  <c r="AW18" i="9" s="1"/>
  <c r="K18" i="9"/>
  <c r="Z18" i="9"/>
  <c r="AX18" i="9" s="1"/>
  <c r="R18" i="9"/>
  <c r="AM18" i="9" s="1"/>
  <c r="AN18" i="9" s="1"/>
  <c r="J18" i="9"/>
  <c r="AP67" i="10"/>
  <c r="AP160" i="10" s="1"/>
  <c r="M67" i="10"/>
  <c r="M160" i="10" s="1"/>
  <c r="AO67" i="10"/>
  <c r="AO160" i="10" s="1"/>
  <c r="L67" i="10"/>
  <c r="L160" i="10" s="1"/>
  <c r="AN67" i="10"/>
  <c r="AN160" i="10" s="1"/>
  <c r="I67" i="10"/>
  <c r="I160" i="10" s="1"/>
  <c r="AM67" i="10"/>
  <c r="AM160" i="10" s="1"/>
  <c r="H67" i="10"/>
  <c r="H160" i="10" s="1"/>
  <c r="AT67" i="10"/>
  <c r="AT160" i="10" s="1"/>
  <c r="AL67" i="10"/>
  <c r="AL160" i="10" s="1"/>
  <c r="G67" i="10"/>
  <c r="G160" i="10" s="1"/>
  <c r="AR67" i="10"/>
  <c r="AR160" i="10" s="1"/>
  <c r="T67" i="10"/>
  <c r="T160" i="10" s="1"/>
  <c r="AS67" i="10"/>
  <c r="AS160" i="10" s="1"/>
  <c r="AQ67" i="10"/>
  <c r="AQ160" i="10" s="1"/>
  <c r="S67" i="10"/>
  <c r="S160" i="10" s="1"/>
  <c r="C67" i="10"/>
  <c r="C160" i="10" s="1"/>
  <c r="P67" i="9"/>
  <c r="H67" i="9"/>
  <c r="S67" i="9"/>
  <c r="T67" i="9"/>
  <c r="K67" i="9"/>
  <c r="M67" i="9"/>
  <c r="L67" i="9"/>
  <c r="V67" i="9"/>
  <c r="J67" i="9"/>
  <c r="U67" i="9"/>
  <c r="I67" i="9"/>
  <c r="R67" i="9"/>
  <c r="G67" i="9"/>
  <c r="Q67" i="9"/>
  <c r="C67" i="9"/>
  <c r="O67" i="9"/>
  <c r="N67" i="9"/>
  <c r="X67" i="9" s="1"/>
  <c r="AT71" i="10"/>
  <c r="AT164" i="10" s="1"/>
  <c r="AL71" i="10"/>
  <c r="AL164" i="10" s="1"/>
  <c r="G71" i="10"/>
  <c r="G164" i="10" s="1"/>
  <c r="AS71" i="10"/>
  <c r="AS164" i="10" s="1"/>
  <c r="AK71" i="10"/>
  <c r="BW71" i="10" s="1"/>
  <c r="C71" i="10"/>
  <c r="C164" i="10" s="1"/>
  <c r="AR71" i="10"/>
  <c r="AR164" i="10" s="1"/>
  <c r="T71" i="10"/>
  <c r="T164" i="10" s="1"/>
  <c r="AQ71" i="10"/>
  <c r="AQ164" i="10" s="1"/>
  <c r="S71" i="10"/>
  <c r="S164" i="10" s="1"/>
  <c r="AP71" i="10"/>
  <c r="AP164" i="10" s="1"/>
  <c r="M71" i="10"/>
  <c r="M164" i="10" s="1"/>
  <c r="AN71" i="10"/>
  <c r="AN164" i="10" s="1"/>
  <c r="I71" i="10"/>
  <c r="I164" i="10" s="1"/>
  <c r="AU71" i="10"/>
  <c r="AU164" i="10" s="1"/>
  <c r="AO71" i="10"/>
  <c r="AO164" i="10" s="1"/>
  <c r="AM71" i="10"/>
  <c r="AM164" i="10" s="1"/>
  <c r="L71" i="10"/>
  <c r="L164" i="10" s="1"/>
  <c r="H71" i="10"/>
  <c r="H164" i="10" s="1"/>
  <c r="P71" i="9"/>
  <c r="H71" i="9"/>
  <c r="T71" i="9"/>
  <c r="K71" i="9"/>
  <c r="M71" i="9"/>
  <c r="L71" i="9"/>
  <c r="V71" i="9"/>
  <c r="J71" i="9"/>
  <c r="U71" i="9"/>
  <c r="I71" i="9"/>
  <c r="R71" i="9"/>
  <c r="G71" i="9"/>
  <c r="Q71" i="9"/>
  <c r="C71" i="9"/>
  <c r="S71" i="9"/>
  <c r="N71" i="9"/>
  <c r="X71" i="9" s="1"/>
  <c r="O71" i="9"/>
  <c r="AP75" i="10"/>
  <c r="AP168" i="10" s="1"/>
  <c r="M75" i="10"/>
  <c r="M168" i="10" s="1"/>
  <c r="AO75" i="10"/>
  <c r="AO168" i="10" s="1"/>
  <c r="L75" i="10"/>
  <c r="L168" i="10" s="1"/>
  <c r="AN75" i="10"/>
  <c r="AN168" i="10" s="1"/>
  <c r="I75" i="10"/>
  <c r="I168" i="10" s="1"/>
  <c r="AU75" i="10"/>
  <c r="AU168" i="10" s="1"/>
  <c r="AM75" i="10"/>
  <c r="AM168" i="10" s="1"/>
  <c r="H75" i="10"/>
  <c r="H168" i="10" s="1"/>
  <c r="AT75" i="10"/>
  <c r="AT168" i="10" s="1"/>
  <c r="AL75" i="10"/>
  <c r="AL168" i="10" s="1"/>
  <c r="G75" i="10"/>
  <c r="G168" i="10" s="1"/>
  <c r="AR75" i="10"/>
  <c r="AR168" i="10" s="1"/>
  <c r="T75" i="10"/>
  <c r="T168" i="10" s="1"/>
  <c r="S75" i="10"/>
  <c r="S168" i="10" s="1"/>
  <c r="C75" i="10"/>
  <c r="C168" i="10" s="1"/>
  <c r="AQ75" i="10"/>
  <c r="AQ168" i="10" s="1"/>
  <c r="AK75" i="10"/>
  <c r="BR75" i="10" s="1"/>
  <c r="P75" i="9"/>
  <c r="H75" i="9"/>
  <c r="AS75" i="10"/>
  <c r="AS168" i="10" s="1"/>
  <c r="S75" i="9"/>
  <c r="T75" i="9"/>
  <c r="K75" i="9"/>
  <c r="M75" i="9"/>
  <c r="L75" i="9"/>
  <c r="V75" i="9"/>
  <c r="J75" i="9"/>
  <c r="U75" i="9"/>
  <c r="I75" i="9"/>
  <c r="R75" i="9"/>
  <c r="G75" i="9"/>
  <c r="Q75" i="9"/>
  <c r="C75" i="9"/>
  <c r="O75" i="9"/>
  <c r="N75" i="9"/>
  <c r="X75" i="9" s="1"/>
  <c r="AT79" i="10"/>
  <c r="AT172" i="10" s="1"/>
  <c r="AL79" i="10"/>
  <c r="AL172" i="10" s="1"/>
  <c r="G79" i="10"/>
  <c r="G172" i="10" s="1"/>
  <c r="AS79" i="10"/>
  <c r="AS172" i="10" s="1"/>
  <c r="AK79" i="10"/>
  <c r="BR79" i="10" s="1"/>
  <c r="C79" i="10"/>
  <c r="C172" i="10" s="1"/>
  <c r="AR79" i="10"/>
  <c r="AR172" i="10" s="1"/>
  <c r="T79" i="10"/>
  <c r="T172" i="10" s="1"/>
  <c r="AQ79" i="10"/>
  <c r="AQ172" i="10" s="1"/>
  <c r="S79" i="10"/>
  <c r="S172" i="10" s="1"/>
  <c r="AP79" i="10"/>
  <c r="AP172" i="10" s="1"/>
  <c r="M79" i="10"/>
  <c r="M172" i="10" s="1"/>
  <c r="AN79" i="10"/>
  <c r="AN172" i="10" s="1"/>
  <c r="I79" i="10"/>
  <c r="I172" i="10" s="1"/>
  <c r="AU79" i="10"/>
  <c r="AU172" i="10" s="1"/>
  <c r="AO79" i="10"/>
  <c r="AO172" i="10" s="1"/>
  <c r="AM79" i="10"/>
  <c r="AM172" i="10" s="1"/>
  <c r="H79" i="10"/>
  <c r="H172" i="10" s="1"/>
  <c r="L79" i="10"/>
  <c r="L172" i="10" s="1"/>
  <c r="P79" i="9"/>
  <c r="H79" i="9"/>
  <c r="O79" i="9"/>
  <c r="G79" i="9"/>
  <c r="T79" i="9"/>
  <c r="K79" i="9"/>
  <c r="L79" i="9"/>
  <c r="J79" i="9"/>
  <c r="V79" i="9"/>
  <c r="I79" i="9"/>
  <c r="S79" i="9"/>
  <c r="U79" i="9"/>
  <c r="C79" i="9"/>
  <c r="R79" i="9"/>
  <c r="Q79" i="9"/>
  <c r="M79" i="9"/>
  <c r="N79" i="9"/>
  <c r="X79" i="9" s="1"/>
  <c r="C17" i="9"/>
  <c r="AE17" i="9" s="1"/>
  <c r="AQ8" i="10"/>
  <c r="AQ113" i="10" s="1"/>
  <c r="AE8" i="10"/>
  <c r="Q8" i="10"/>
  <c r="Q113" i="10" s="1"/>
  <c r="H8" i="10"/>
  <c r="H113" i="10" s="1"/>
  <c r="AP8" i="10"/>
  <c r="AP113" i="10" s="1"/>
  <c r="AD8" i="10"/>
  <c r="P8" i="10"/>
  <c r="P113" i="10" s="1"/>
  <c r="G8" i="10"/>
  <c r="G113" i="10" s="1"/>
  <c r="AN8" i="10"/>
  <c r="AN113" i="10" s="1"/>
  <c r="AC8" i="10"/>
  <c r="AC113" i="10" s="1"/>
  <c r="O8" i="10"/>
  <c r="O113" i="10" s="1"/>
  <c r="C8" i="10"/>
  <c r="C113" i="10" s="1"/>
  <c r="AM8" i="10"/>
  <c r="AM113" i="10" s="1"/>
  <c r="X8" i="10"/>
  <c r="X113" i="10" s="1"/>
  <c r="M8" i="10"/>
  <c r="M113" i="10" s="1"/>
  <c r="AR8" i="10"/>
  <c r="AR113" i="10" s="1"/>
  <c r="AU8" i="10"/>
  <c r="AU113" i="10" s="1"/>
  <c r="AI8" i="10"/>
  <c r="AI113" i="10" s="1"/>
  <c r="W8" i="10"/>
  <c r="W113" i="10" s="1"/>
  <c r="L8" i="10"/>
  <c r="L113" i="10" s="1"/>
  <c r="AO8" i="10"/>
  <c r="AO113" i="10" s="1"/>
  <c r="AS8" i="10"/>
  <c r="AS113" i="10" s="1"/>
  <c r="AG8" i="10"/>
  <c r="BB8" i="10" s="1"/>
  <c r="BC8" i="10" s="1"/>
  <c r="U8" i="10"/>
  <c r="U113" i="10" s="1"/>
  <c r="J8" i="10"/>
  <c r="J113" i="10" s="1"/>
  <c r="AF8" i="10"/>
  <c r="AF113" i="10" s="1"/>
  <c r="V8" i="10"/>
  <c r="V113" i="10" s="1"/>
  <c r="R8" i="10"/>
  <c r="R113" i="10" s="1"/>
  <c r="K8" i="10"/>
  <c r="K113" i="10" s="1"/>
  <c r="I8" i="10"/>
  <c r="I113" i="10" s="1"/>
  <c r="AT8" i="10"/>
  <c r="AT113" i="10" s="1"/>
  <c r="AH8" i="10"/>
  <c r="AH113" i="10" s="1"/>
  <c r="AF8" i="9"/>
  <c r="AI8" i="9"/>
  <c r="Y8" i="9"/>
  <c r="AH8" i="9"/>
  <c r="X8" i="9"/>
  <c r="P8" i="9"/>
  <c r="H8" i="9"/>
  <c r="AG8" i="9"/>
  <c r="W8" i="9"/>
  <c r="O8" i="9"/>
  <c r="G8" i="9"/>
  <c r="AD8" i="9"/>
  <c r="V8" i="9"/>
  <c r="N8" i="9"/>
  <c r="C8" i="9"/>
  <c r="AE8" i="9" s="1"/>
  <c r="AB8" i="9"/>
  <c r="AZ8" i="9" s="1"/>
  <c r="T8" i="9"/>
  <c r="L8" i="9"/>
  <c r="AA8" i="9"/>
  <c r="AY8" i="9" s="1"/>
  <c r="S8" i="9"/>
  <c r="AP8" i="9" s="1"/>
  <c r="AR8" i="9" s="1"/>
  <c r="K8" i="9"/>
  <c r="Q8" i="9"/>
  <c r="M8" i="9"/>
  <c r="J8" i="9"/>
  <c r="I8" i="9"/>
  <c r="AC8" i="9"/>
  <c r="Z8" i="9"/>
  <c r="AX8" i="9" s="1"/>
  <c r="U8" i="9"/>
  <c r="AO15" i="10"/>
  <c r="AO120" i="10" s="1"/>
  <c r="AM15" i="10"/>
  <c r="AM120" i="10" s="1"/>
  <c r="X15" i="10"/>
  <c r="X120" i="10" s="1"/>
  <c r="M15" i="10"/>
  <c r="M120" i="10" s="1"/>
  <c r="AI15" i="10"/>
  <c r="AI120" i="10" s="1"/>
  <c r="W15" i="10"/>
  <c r="W120" i="10" s="1"/>
  <c r="L15" i="10"/>
  <c r="L120" i="10" s="1"/>
  <c r="AU15" i="10"/>
  <c r="AU120" i="10" s="1"/>
  <c r="AH15" i="10"/>
  <c r="AH120" i="10" s="1"/>
  <c r="V15" i="10"/>
  <c r="V120" i="10" s="1"/>
  <c r="K15" i="10"/>
  <c r="K120" i="10" s="1"/>
  <c r="AT15" i="10"/>
  <c r="AT120" i="10" s="1"/>
  <c r="AG15" i="10"/>
  <c r="AG120" i="10" s="1"/>
  <c r="U15" i="10"/>
  <c r="U120" i="10" s="1"/>
  <c r="J15" i="10"/>
  <c r="J120" i="10" s="1"/>
  <c r="AS15" i="10"/>
  <c r="AS120" i="10" s="1"/>
  <c r="AF15" i="10"/>
  <c r="AF120" i="10" s="1"/>
  <c r="R15" i="10"/>
  <c r="R120" i="10" s="1"/>
  <c r="I15" i="10"/>
  <c r="I120" i="10" s="1"/>
  <c r="AP15" i="10"/>
  <c r="AP120" i="10" s="1"/>
  <c r="AD15" i="10"/>
  <c r="P15" i="10"/>
  <c r="P120" i="10" s="1"/>
  <c r="G15" i="10"/>
  <c r="G120" i="10" s="1"/>
  <c r="C15" i="10"/>
  <c r="C120" i="10" s="1"/>
  <c r="AQ15" i="10"/>
  <c r="AQ120" i="10" s="1"/>
  <c r="AN15" i="10"/>
  <c r="AN120" i="10" s="1"/>
  <c r="AE15" i="10"/>
  <c r="AE120" i="10" s="1"/>
  <c r="AC15" i="10"/>
  <c r="AC120" i="10" s="1"/>
  <c r="Q15" i="10"/>
  <c r="Q120" i="10" s="1"/>
  <c r="H15" i="10"/>
  <c r="H120" i="10" s="1"/>
  <c r="AC15" i="9"/>
  <c r="U15" i="9"/>
  <c r="M15" i="9"/>
  <c r="AB15" i="9"/>
  <c r="AZ15" i="9" s="1"/>
  <c r="T15" i="9"/>
  <c r="L15" i="9"/>
  <c r="AA15" i="9"/>
  <c r="AY15" i="9" s="1"/>
  <c r="S15" i="9"/>
  <c r="AP15" i="9" s="1"/>
  <c r="AR15" i="9" s="1"/>
  <c r="K15" i="9"/>
  <c r="Z15" i="9"/>
  <c r="AX15" i="9" s="1"/>
  <c r="R15" i="9"/>
  <c r="AM15" i="9" s="1"/>
  <c r="AN15" i="9" s="1"/>
  <c r="J15" i="9"/>
  <c r="O15" i="10"/>
  <c r="O120" i="10" s="1"/>
  <c r="AI15" i="9"/>
  <c r="Y15" i="9"/>
  <c r="Q15" i="9"/>
  <c r="I15" i="9"/>
  <c r="AH15" i="9"/>
  <c r="X15" i="9"/>
  <c r="P15" i="9"/>
  <c r="H15" i="9"/>
  <c r="AF15" i="9"/>
  <c r="AG15" i="9"/>
  <c r="W15" i="9"/>
  <c r="O15" i="9"/>
  <c r="G15" i="9"/>
  <c r="AD15" i="9"/>
  <c r="V15" i="9"/>
  <c r="N15" i="9"/>
  <c r="C15" i="9"/>
  <c r="AE15" i="9" s="1"/>
  <c r="AM68" i="10"/>
  <c r="AM161" i="10" s="1"/>
  <c r="H68" i="10"/>
  <c r="H161" i="10" s="1"/>
  <c r="AT68" i="10"/>
  <c r="AT161" i="10" s="1"/>
  <c r="AL68" i="10"/>
  <c r="AL161" i="10" s="1"/>
  <c r="G68" i="10"/>
  <c r="G161" i="10" s="1"/>
  <c r="AS68" i="10"/>
  <c r="AS161" i="10" s="1"/>
  <c r="AK161" i="10"/>
  <c r="C68" i="10"/>
  <c r="C161" i="10" s="1"/>
  <c r="T68" i="10"/>
  <c r="T161" i="10" s="1"/>
  <c r="AQ68" i="10"/>
  <c r="AQ161" i="10" s="1"/>
  <c r="S68" i="10"/>
  <c r="S161" i="10" s="1"/>
  <c r="AO68" i="10"/>
  <c r="AO161" i="10" s="1"/>
  <c r="L68" i="10"/>
  <c r="L161" i="10" s="1"/>
  <c r="AN68" i="10"/>
  <c r="AN161" i="10" s="1"/>
  <c r="M68" i="10"/>
  <c r="M161" i="10" s="1"/>
  <c r="I68" i="10"/>
  <c r="I161" i="10" s="1"/>
  <c r="AP68" i="10"/>
  <c r="AP161" i="10" s="1"/>
  <c r="P68" i="9"/>
  <c r="H68" i="9"/>
  <c r="S68" i="9"/>
  <c r="T68" i="9"/>
  <c r="K68" i="9"/>
  <c r="R68" i="9"/>
  <c r="G68" i="9"/>
  <c r="Q68" i="9"/>
  <c r="C68" i="9"/>
  <c r="O68" i="9"/>
  <c r="N68" i="9"/>
  <c r="X68" i="9" s="1"/>
  <c r="M68" i="9"/>
  <c r="L68" i="9"/>
  <c r="I68" i="9"/>
  <c r="U68" i="9"/>
  <c r="J68" i="9"/>
  <c r="V68" i="9"/>
  <c r="AQ72" i="10"/>
  <c r="AQ165" i="10" s="1"/>
  <c r="S72" i="10"/>
  <c r="S165" i="10" s="1"/>
  <c r="AP72" i="10"/>
  <c r="AP165" i="10" s="1"/>
  <c r="M72" i="10"/>
  <c r="M165" i="10" s="1"/>
  <c r="AO72" i="10"/>
  <c r="AO165" i="10" s="1"/>
  <c r="L72" i="10"/>
  <c r="L165" i="10" s="1"/>
  <c r="AN72" i="10"/>
  <c r="AN165" i="10" s="1"/>
  <c r="I72" i="10"/>
  <c r="I165" i="10" s="1"/>
  <c r="AU72" i="10"/>
  <c r="AU165" i="10" s="1"/>
  <c r="AM72" i="10"/>
  <c r="AM165" i="10" s="1"/>
  <c r="H72" i="10"/>
  <c r="H165" i="10" s="1"/>
  <c r="AS72" i="10"/>
  <c r="AS165" i="10" s="1"/>
  <c r="AK72" i="10"/>
  <c r="BP72" i="10" s="1"/>
  <c r="C72" i="10"/>
  <c r="C165" i="10" s="1"/>
  <c r="AT72" i="10"/>
  <c r="AT165" i="10" s="1"/>
  <c r="AR72" i="10"/>
  <c r="AR165" i="10" s="1"/>
  <c r="T72" i="10"/>
  <c r="T165" i="10" s="1"/>
  <c r="AL72" i="10"/>
  <c r="AL165" i="10" s="1"/>
  <c r="G72" i="10"/>
  <c r="G165" i="10" s="1"/>
  <c r="P72" i="9"/>
  <c r="H72" i="9"/>
  <c r="S72" i="9"/>
  <c r="T72" i="9"/>
  <c r="K72" i="9"/>
  <c r="R72" i="9"/>
  <c r="G72" i="9"/>
  <c r="Q72" i="9"/>
  <c r="C72" i="9"/>
  <c r="O72" i="9"/>
  <c r="N72" i="9"/>
  <c r="X72" i="9" s="1"/>
  <c r="M72" i="9"/>
  <c r="L72" i="9"/>
  <c r="V72" i="9"/>
  <c r="U72" i="9"/>
  <c r="J72" i="9"/>
  <c r="I72" i="9"/>
  <c r="AU76" i="10"/>
  <c r="AU169" i="10" s="1"/>
  <c r="AM76" i="10"/>
  <c r="AM169" i="10" s="1"/>
  <c r="H76" i="10"/>
  <c r="H169" i="10" s="1"/>
  <c r="AT76" i="10"/>
  <c r="AT169" i="10" s="1"/>
  <c r="AL76" i="10"/>
  <c r="AL169" i="10" s="1"/>
  <c r="G76" i="10"/>
  <c r="G169" i="10" s="1"/>
  <c r="AS76" i="10"/>
  <c r="AS169" i="10" s="1"/>
  <c r="AK76" i="10"/>
  <c r="BS76" i="10" s="1"/>
  <c r="C76" i="10"/>
  <c r="C169" i="10" s="1"/>
  <c r="AR76" i="10"/>
  <c r="AR169" i="10" s="1"/>
  <c r="T76" i="10"/>
  <c r="T169" i="10" s="1"/>
  <c r="AQ76" i="10"/>
  <c r="AQ169" i="10" s="1"/>
  <c r="S76" i="10"/>
  <c r="S169" i="10" s="1"/>
  <c r="AO76" i="10"/>
  <c r="AO169" i="10" s="1"/>
  <c r="L76" i="10"/>
  <c r="L169" i="10" s="1"/>
  <c r="AP76" i="10"/>
  <c r="AP169" i="10" s="1"/>
  <c r="AN76" i="10"/>
  <c r="AN169" i="10" s="1"/>
  <c r="M76" i="10"/>
  <c r="M169" i="10" s="1"/>
  <c r="I76" i="10"/>
  <c r="I169" i="10" s="1"/>
  <c r="P76" i="9"/>
  <c r="H76" i="9"/>
  <c r="S76" i="9"/>
  <c r="O76" i="9"/>
  <c r="G76" i="9"/>
  <c r="T76" i="9"/>
  <c r="K76" i="9"/>
  <c r="V76" i="9"/>
  <c r="I76" i="9"/>
  <c r="U76" i="9"/>
  <c r="C76" i="9"/>
  <c r="R76" i="9"/>
  <c r="Q76" i="9"/>
  <c r="N76" i="9"/>
  <c r="X76" i="9" s="1"/>
  <c r="M76" i="9"/>
  <c r="J76" i="9"/>
  <c r="L76" i="9"/>
  <c r="AQ80" i="10"/>
  <c r="AQ173" i="10" s="1"/>
  <c r="S80" i="10"/>
  <c r="S173" i="10" s="1"/>
  <c r="AP80" i="10"/>
  <c r="AP173" i="10" s="1"/>
  <c r="M80" i="10"/>
  <c r="M173" i="10" s="1"/>
  <c r="AO80" i="10"/>
  <c r="AO173" i="10" s="1"/>
  <c r="L80" i="10"/>
  <c r="L173" i="10" s="1"/>
  <c r="AN80" i="10"/>
  <c r="AN173" i="10" s="1"/>
  <c r="I80" i="10"/>
  <c r="I173" i="10" s="1"/>
  <c r="AU80" i="10"/>
  <c r="AU173" i="10" s="1"/>
  <c r="AM80" i="10"/>
  <c r="AM173" i="10" s="1"/>
  <c r="H80" i="10"/>
  <c r="H173" i="10" s="1"/>
  <c r="AS80" i="10"/>
  <c r="AS173" i="10" s="1"/>
  <c r="AK80" i="10"/>
  <c r="BT80" i="10" s="1"/>
  <c r="C80" i="10"/>
  <c r="C173" i="10" s="1"/>
  <c r="T80" i="10"/>
  <c r="T173" i="10" s="1"/>
  <c r="G80" i="10"/>
  <c r="G173" i="10" s="1"/>
  <c r="AR80" i="10"/>
  <c r="AR173" i="10" s="1"/>
  <c r="AT80" i="10"/>
  <c r="AT173" i="10" s="1"/>
  <c r="AL80" i="10"/>
  <c r="AL173" i="10" s="1"/>
  <c r="P80" i="9"/>
  <c r="H80" i="9"/>
  <c r="O80" i="9"/>
  <c r="G80" i="9"/>
  <c r="N80" i="9"/>
  <c r="X80" i="9" s="1"/>
  <c r="S80" i="9"/>
  <c r="T80" i="9"/>
  <c r="K80" i="9"/>
  <c r="I80" i="9"/>
  <c r="V80" i="9"/>
  <c r="C80" i="9"/>
  <c r="U80" i="9"/>
  <c r="R80" i="9"/>
  <c r="Q80" i="9"/>
  <c r="M80" i="9"/>
  <c r="J80" i="9"/>
  <c r="AP20" i="10"/>
  <c r="AP125" i="10" s="1"/>
  <c r="AD20" i="10"/>
  <c r="P20" i="10"/>
  <c r="P125" i="10" s="1"/>
  <c r="G20" i="10"/>
  <c r="G125" i="10" s="1"/>
  <c r="AN20" i="10"/>
  <c r="AN125" i="10" s="1"/>
  <c r="AC20" i="10"/>
  <c r="AC125" i="10" s="1"/>
  <c r="O20" i="10"/>
  <c r="O125" i="10" s="1"/>
  <c r="C20" i="10"/>
  <c r="C125" i="10" s="1"/>
  <c r="AM20" i="10"/>
  <c r="AM125" i="10" s="1"/>
  <c r="X20" i="10"/>
  <c r="X125" i="10" s="1"/>
  <c r="M20" i="10"/>
  <c r="M125" i="10" s="1"/>
  <c r="AR20" i="10"/>
  <c r="AR125" i="10" s="1"/>
  <c r="AO20" i="10"/>
  <c r="AO125" i="10" s="1"/>
  <c r="AI20" i="10"/>
  <c r="AI125" i="10" s="1"/>
  <c r="W20" i="10"/>
  <c r="W125" i="10" s="1"/>
  <c r="L20" i="10"/>
  <c r="L125" i="10" s="1"/>
  <c r="AU20" i="10"/>
  <c r="AU125" i="10" s="1"/>
  <c r="AH20" i="10"/>
  <c r="AH125" i="10" s="1"/>
  <c r="V20" i="10"/>
  <c r="V125" i="10" s="1"/>
  <c r="K20" i="10"/>
  <c r="K125" i="10" s="1"/>
  <c r="AT20" i="10"/>
  <c r="AT125" i="10" s="1"/>
  <c r="AG20" i="10"/>
  <c r="BB20" i="10" s="1"/>
  <c r="BC20" i="10" s="1"/>
  <c r="U20" i="10"/>
  <c r="U125" i="10" s="1"/>
  <c r="J20" i="10"/>
  <c r="J125" i="10" s="1"/>
  <c r="AE20" i="10"/>
  <c r="R20" i="10"/>
  <c r="R125" i="10" s="1"/>
  <c r="Q20" i="10"/>
  <c r="Q125" i="10" s="1"/>
  <c r="I20" i="10"/>
  <c r="I125" i="10" s="1"/>
  <c r="H20" i="10"/>
  <c r="H125" i="10" s="1"/>
  <c r="AQ20" i="10"/>
  <c r="AQ125" i="10" s="1"/>
  <c r="AS20" i="10"/>
  <c r="AS125" i="10" s="1"/>
  <c r="AF20" i="10"/>
  <c r="AF125" i="10" s="1"/>
  <c r="AF20" i="9"/>
  <c r="AI20" i="9"/>
  <c r="Y20" i="9"/>
  <c r="Q20" i="9"/>
  <c r="I20" i="9"/>
  <c r="AH20" i="9"/>
  <c r="X20" i="9"/>
  <c r="P20" i="9"/>
  <c r="H20" i="9"/>
  <c r="AG20" i="9"/>
  <c r="W20" i="9"/>
  <c r="O20" i="9"/>
  <c r="G20" i="9"/>
  <c r="AD20" i="9"/>
  <c r="V20" i="9"/>
  <c r="N20" i="9"/>
  <c r="C20" i="9"/>
  <c r="AE20" i="9" s="1"/>
  <c r="AC20" i="9"/>
  <c r="U20" i="9"/>
  <c r="M20" i="9"/>
  <c r="AB20" i="9"/>
  <c r="AZ20" i="9" s="1"/>
  <c r="T20" i="9"/>
  <c r="L20" i="9"/>
  <c r="AA20" i="9"/>
  <c r="AY20" i="9" s="1"/>
  <c r="S20" i="9"/>
  <c r="AP20" i="9" s="1"/>
  <c r="AT20" i="9" s="1"/>
  <c r="AW20" i="9" s="1"/>
  <c r="K20" i="9"/>
  <c r="Z20" i="9"/>
  <c r="AX20" i="9" s="1"/>
  <c r="R20" i="9"/>
  <c r="AM20" i="9" s="1"/>
  <c r="AN20" i="9" s="1"/>
  <c r="J20" i="9"/>
  <c r="AO50" i="10"/>
  <c r="AO147" i="10" s="1"/>
  <c r="AQ50" i="10"/>
  <c r="AQ147" i="10" s="1"/>
  <c r="AD50" i="10"/>
  <c r="BM50" i="10" s="1"/>
  <c r="AR50" i="10"/>
  <c r="AR147" i="10" s="1"/>
  <c r="AP50" i="10"/>
  <c r="AP147" i="10" s="1"/>
  <c r="AI50" i="10"/>
  <c r="AI147" i="10" s="1"/>
  <c r="AT50" i="10"/>
  <c r="AT147" i="10" s="1"/>
  <c r="AA50" i="10"/>
  <c r="AA147" i="10" s="1"/>
  <c r="H50" i="10"/>
  <c r="H147" i="10" s="1"/>
  <c r="AS50" i="10"/>
  <c r="AS147" i="10" s="1"/>
  <c r="Z50" i="10"/>
  <c r="BA50" i="10" s="1"/>
  <c r="BG50" i="10" s="1"/>
  <c r="G50" i="10"/>
  <c r="G147" i="10" s="1"/>
  <c r="AN50" i="10"/>
  <c r="AN147" i="10" s="1"/>
  <c r="Y50" i="10"/>
  <c r="Y147" i="10" s="1"/>
  <c r="C50" i="10"/>
  <c r="C147" i="10" s="1"/>
  <c r="AM50" i="10"/>
  <c r="AM147" i="10" s="1"/>
  <c r="T50" i="10"/>
  <c r="T147" i="10" s="1"/>
  <c r="AE50" i="10"/>
  <c r="AE147" i="10" s="1"/>
  <c r="L50" i="10"/>
  <c r="L147" i="10" s="1"/>
  <c r="I50" i="10"/>
  <c r="I147" i="10" s="1"/>
  <c r="AU50" i="10"/>
  <c r="AU147" i="10" s="1"/>
  <c r="AH50" i="10"/>
  <c r="AH147" i="10" s="1"/>
  <c r="AF50" i="10"/>
  <c r="AB50" i="10"/>
  <c r="AB147" i="10" s="1"/>
  <c r="S50" i="10"/>
  <c r="S147" i="10" s="1"/>
  <c r="M50" i="10"/>
  <c r="M147" i="10" s="1"/>
  <c r="Z50" i="9"/>
  <c r="R50" i="9"/>
  <c r="J50" i="9"/>
  <c r="Y50" i="9"/>
  <c r="Q50" i="9"/>
  <c r="AT50" i="9" s="1"/>
  <c r="I50" i="9"/>
  <c r="X50" i="9"/>
  <c r="P50" i="9"/>
  <c r="AS50" i="9" s="1"/>
  <c r="H50" i="9"/>
  <c r="V50" i="9"/>
  <c r="N50" i="9"/>
  <c r="AF50" i="9" s="1"/>
  <c r="AG50" i="9" s="1"/>
  <c r="AH50" i="9" s="1"/>
  <c r="C50" i="9"/>
  <c r="W50" i="9"/>
  <c r="G50" i="9"/>
  <c r="U50" i="9"/>
  <c r="AM50" i="9" s="1"/>
  <c r="AN50" i="9" s="1"/>
  <c r="AQ50" i="9" s="1"/>
  <c r="T50" i="9"/>
  <c r="S50" i="9"/>
  <c r="O50" i="9"/>
  <c r="AR50" i="9" s="1"/>
  <c r="AB50" i="9"/>
  <c r="L50" i="9"/>
  <c r="AE50" i="9" s="1"/>
  <c r="AC50" i="9"/>
  <c r="AA50" i="9"/>
  <c r="M50" i="9"/>
  <c r="AI50" i="9" s="1"/>
  <c r="AP50" i="9" s="1"/>
  <c r="K50" i="9"/>
  <c r="AQ54" i="10"/>
  <c r="AQ151" i="10" s="1"/>
  <c r="AD54" i="10"/>
  <c r="AD151" i="10" s="1"/>
  <c r="L54" i="10"/>
  <c r="L151" i="10" s="1"/>
  <c r="AP54" i="10"/>
  <c r="AP151" i="10" s="1"/>
  <c r="AB54" i="10"/>
  <c r="AB151" i="10" s="1"/>
  <c r="I54" i="10"/>
  <c r="I151" i="10" s="1"/>
  <c r="AN54" i="10"/>
  <c r="AN151" i="10" s="1"/>
  <c r="AA54" i="10"/>
  <c r="AA151" i="10" s="1"/>
  <c r="H54" i="10"/>
  <c r="H151" i="10" s="1"/>
  <c r="AO54" i="10"/>
  <c r="AO151" i="10" s="1"/>
  <c r="AU54" i="10"/>
  <c r="AU151" i="10" s="1"/>
  <c r="AH54" i="10"/>
  <c r="AH151" i="10" s="1"/>
  <c r="T54" i="10"/>
  <c r="T151" i="10" s="1"/>
  <c r="AM54" i="10"/>
  <c r="AM151" i="10" s="1"/>
  <c r="G54" i="10"/>
  <c r="G151" i="10" s="1"/>
  <c r="AI54" i="10"/>
  <c r="AI151" i="10" s="1"/>
  <c r="C54" i="10"/>
  <c r="C151" i="10" s="1"/>
  <c r="AF54" i="10"/>
  <c r="AE54" i="10"/>
  <c r="AE151" i="10" s="1"/>
  <c r="AT54" i="10"/>
  <c r="AT151" i="10" s="1"/>
  <c r="S54" i="10"/>
  <c r="S151" i="10" s="1"/>
  <c r="AS54" i="10"/>
  <c r="AS151" i="10" s="1"/>
  <c r="Z54" i="10"/>
  <c r="BA54" i="10" s="1"/>
  <c r="BG54" i="10" s="1"/>
  <c r="Y54" i="10"/>
  <c r="Y151" i="10" s="1"/>
  <c r="M54" i="10"/>
  <c r="M151" i="10" s="1"/>
  <c r="AR54" i="10"/>
  <c r="AR151" i="10" s="1"/>
  <c r="Z54" i="9"/>
  <c r="R54" i="9"/>
  <c r="J54" i="9"/>
  <c r="Y54" i="9"/>
  <c r="Q54" i="9"/>
  <c r="AT54" i="9" s="1"/>
  <c r="I54" i="9"/>
  <c r="X54" i="9"/>
  <c r="P54" i="9"/>
  <c r="AS54" i="9" s="1"/>
  <c r="H54" i="9"/>
  <c r="V54" i="9"/>
  <c r="N54" i="9"/>
  <c r="AF54" i="9" s="1"/>
  <c r="AG54" i="9" s="1"/>
  <c r="AH54" i="9" s="1"/>
  <c r="C54" i="9"/>
  <c r="W54" i="9"/>
  <c r="G54" i="9"/>
  <c r="U54" i="9"/>
  <c r="AM54" i="9" s="1"/>
  <c r="AN54" i="9" s="1"/>
  <c r="AQ54" i="9" s="1"/>
  <c r="T54" i="9"/>
  <c r="S54" i="9"/>
  <c r="O54" i="9"/>
  <c r="AR54" i="9" s="1"/>
  <c r="AB54" i="9"/>
  <c r="L54" i="9"/>
  <c r="AE54" i="9" s="1"/>
  <c r="AA54" i="9"/>
  <c r="M54" i="9"/>
  <c r="AI54" i="9" s="1"/>
  <c r="AP54" i="9" s="1"/>
  <c r="K54" i="9"/>
  <c r="AC54" i="9"/>
  <c r="AQ58" i="10"/>
  <c r="AQ155" i="10" s="1"/>
  <c r="AD58" i="10"/>
  <c r="AD155" i="10" s="1"/>
  <c r="L58" i="10"/>
  <c r="L155" i="10" s="1"/>
  <c r="AO58" i="10"/>
  <c r="AO155" i="10" s="1"/>
  <c r="AP58" i="10"/>
  <c r="AP155" i="10" s="1"/>
  <c r="AB58" i="10"/>
  <c r="AB155" i="10" s="1"/>
  <c r="I58" i="10"/>
  <c r="I155" i="10" s="1"/>
  <c r="AR58" i="10"/>
  <c r="AR155" i="10" s="1"/>
  <c r="AN58" i="10"/>
  <c r="AN155" i="10" s="1"/>
  <c r="AA58" i="10"/>
  <c r="AA155" i="10" s="1"/>
  <c r="H58" i="10"/>
  <c r="H155" i="10" s="1"/>
  <c r="AT58" i="10"/>
  <c r="AT155" i="10" s="1"/>
  <c r="AH58" i="10"/>
  <c r="AH155" i="10" s="1"/>
  <c r="T58" i="10"/>
  <c r="T155" i="10" s="1"/>
  <c r="AM58" i="10"/>
  <c r="AM155" i="10" s="1"/>
  <c r="G58" i="10"/>
  <c r="G155" i="10" s="1"/>
  <c r="AI58" i="10"/>
  <c r="AI155" i="10" s="1"/>
  <c r="C58" i="10"/>
  <c r="C155" i="10" s="1"/>
  <c r="AF58" i="10"/>
  <c r="AE58" i="10"/>
  <c r="AE155" i="10" s="1"/>
  <c r="AS58" i="10"/>
  <c r="AS155" i="10" s="1"/>
  <c r="S58" i="10"/>
  <c r="S155" i="10" s="1"/>
  <c r="Y58" i="10"/>
  <c r="Y155" i="10" s="1"/>
  <c r="M58" i="10"/>
  <c r="M155" i="10" s="1"/>
  <c r="AU58" i="10"/>
  <c r="AU155" i="10" s="1"/>
  <c r="AA58" i="9"/>
  <c r="S58" i="9"/>
  <c r="K58" i="9"/>
  <c r="Z58" i="9"/>
  <c r="R58" i="9"/>
  <c r="J58" i="9"/>
  <c r="Y58" i="9"/>
  <c r="Q58" i="9"/>
  <c r="AT58" i="9" s="1"/>
  <c r="I58" i="9"/>
  <c r="X58" i="9"/>
  <c r="P58" i="9"/>
  <c r="AS58" i="9" s="1"/>
  <c r="H58" i="9"/>
  <c r="W58" i="9"/>
  <c r="O58" i="9"/>
  <c r="AR58" i="9" s="1"/>
  <c r="V58" i="9"/>
  <c r="N58" i="9"/>
  <c r="AF58" i="9" s="1"/>
  <c r="AG58" i="9" s="1"/>
  <c r="AH58" i="9" s="1"/>
  <c r="C58" i="9"/>
  <c r="L58" i="9"/>
  <c r="AE58" i="9" s="1"/>
  <c r="G58" i="9"/>
  <c r="AC58" i="9"/>
  <c r="AB58" i="9"/>
  <c r="T58" i="9"/>
  <c r="M58" i="9"/>
  <c r="AI58" i="9" s="1"/>
  <c r="AP58" i="9" s="1"/>
  <c r="Z58" i="10"/>
  <c r="BA58" i="10" s="1"/>
  <c r="BG58" i="10" s="1"/>
  <c r="U58" i="9"/>
  <c r="AM58" i="9" s="1"/>
  <c r="AN58" i="9" s="1"/>
  <c r="AQ58" i="9" s="1"/>
  <c r="AQ62" i="10"/>
  <c r="AQ159" i="10" s="1"/>
  <c r="AD62" i="10"/>
  <c r="AD159" i="10" s="1"/>
  <c r="L62" i="10"/>
  <c r="L159" i="10" s="1"/>
  <c r="AP62" i="10"/>
  <c r="AP159" i="10" s="1"/>
  <c r="AB62" i="10"/>
  <c r="AB159" i="10" s="1"/>
  <c r="I62" i="10"/>
  <c r="I159" i="10" s="1"/>
  <c r="AN62" i="10"/>
  <c r="AN159" i="10" s="1"/>
  <c r="AA62" i="10"/>
  <c r="AA159" i="10" s="1"/>
  <c r="H62" i="10"/>
  <c r="H159" i="10" s="1"/>
  <c r="AM62" i="10"/>
  <c r="AM159" i="10" s="1"/>
  <c r="Z62" i="10"/>
  <c r="BA62" i="10" s="1"/>
  <c r="BG62" i="10" s="1"/>
  <c r="G62" i="10"/>
  <c r="G159" i="10" s="1"/>
  <c r="AI62" i="10"/>
  <c r="AI159" i="10" s="1"/>
  <c r="Y62" i="10"/>
  <c r="Y159" i="10" s="1"/>
  <c r="C62" i="10"/>
  <c r="C159" i="10" s="1"/>
  <c r="AO62" i="10"/>
  <c r="AO159" i="10" s="1"/>
  <c r="AT62" i="10"/>
  <c r="AT159" i="10" s="1"/>
  <c r="AF62" i="10"/>
  <c r="AF159" i="10" s="1"/>
  <c r="S62" i="10"/>
  <c r="S159" i="10" s="1"/>
  <c r="AU62" i="10"/>
  <c r="AU159" i="10" s="1"/>
  <c r="AS62" i="10"/>
  <c r="AS159" i="10" s="1"/>
  <c r="T62" i="10"/>
  <c r="T159" i="10" s="1"/>
  <c r="AR62" i="10"/>
  <c r="AR159" i="10" s="1"/>
  <c r="AH62" i="10"/>
  <c r="AH159" i="10" s="1"/>
  <c r="AE62" i="10"/>
  <c r="AE159" i="10" s="1"/>
  <c r="M62" i="10"/>
  <c r="M159" i="10" s="1"/>
  <c r="AA62" i="9"/>
  <c r="S62" i="9"/>
  <c r="K62" i="9"/>
  <c r="Z62" i="9"/>
  <c r="R62" i="9"/>
  <c r="J62" i="9"/>
  <c r="Y62" i="9"/>
  <c r="Q62" i="9"/>
  <c r="AT62" i="9" s="1"/>
  <c r="I62" i="9"/>
  <c r="X62" i="9"/>
  <c r="P62" i="9"/>
  <c r="AS62" i="9" s="1"/>
  <c r="H62" i="9"/>
  <c r="W62" i="9"/>
  <c r="O62" i="9"/>
  <c r="AR62" i="9" s="1"/>
  <c r="G62" i="9"/>
  <c r="V62" i="9"/>
  <c r="N62" i="9"/>
  <c r="AF62" i="9" s="1"/>
  <c r="AG62" i="9" s="1"/>
  <c r="AH62" i="9" s="1"/>
  <c r="C62" i="9"/>
  <c r="L62" i="9"/>
  <c r="AE62" i="9" s="1"/>
  <c r="AC62" i="9"/>
  <c r="AB62" i="9"/>
  <c r="T62" i="9"/>
  <c r="U62" i="9"/>
  <c r="AM62" i="9" s="1"/>
  <c r="AN62" i="9" s="1"/>
  <c r="AQ62" i="9" s="1"/>
  <c r="M62" i="9"/>
  <c r="AI62" i="9" s="1"/>
  <c r="AP62" i="9" s="1"/>
  <c r="R8" i="9"/>
  <c r="AM8" i="9" s="1"/>
  <c r="AN8" i="9" s="1"/>
  <c r="AO12" i="10"/>
  <c r="AO117" i="10" s="1"/>
  <c r="AP12" i="10"/>
  <c r="AP117" i="10" s="1"/>
  <c r="AD12" i="10"/>
  <c r="P12" i="10"/>
  <c r="P117" i="10" s="1"/>
  <c r="G12" i="10"/>
  <c r="G117" i="10" s="1"/>
  <c r="AN12" i="10"/>
  <c r="AN117" i="10" s="1"/>
  <c r="AC12" i="10"/>
  <c r="AC117" i="10" s="1"/>
  <c r="O12" i="10"/>
  <c r="O117" i="10" s="1"/>
  <c r="C12" i="10"/>
  <c r="C117" i="10" s="1"/>
  <c r="AM12" i="10"/>
  <c r="AM117" i="10" s="1"/>
  <c r="X12" i="10"/>
  <c r="X117" i="10" s="1"/>
  <c r="M12" i="10"/>
  <c r="M117" i="10" s="1"/>
  <c r="AI12" i="10"/>
  <c r="AI117" i="10" s="1"/>
  <c r="W12" i="10"/>
  <c r="W117" i="10" s="1"/>
  <c r="L12" i="10"/>
  <c r="L117" i="10" s="1"/>
  <c r="AU12" i="10"/>
  <c r="AU117" i="10" s="1"/>
  <c r="AH12" i="10"/>
  <c r="AH117" i="10" s="1"/>
  <c r="V12" i="10"/>
  <c r="V117" i="10" s="1"/>
  <c r="K12" i="10"/>
  <c r="K117" i="10" s="1"/>
  <c r="AS12" i="10"/>
  <c r="AS117" i="10" s="1"/>
  <c r="AF12" i="10"/>
  <c r="AF117" i="10" s="1"/>
  <c r="R12" i="10"/>
  <c r="R117" i="10" s="1"/>
  <c r="I12" i="10"/>
  <c r="I117" i="10" s="1"/>
  <c r="AQ12" i="10"/>
  <c r="AQ117" i="10" s="1"/>
  <c r="AG12" i="10"/>
  <c r="AG117" i="10" s="1"/>
  <c r="AE12" i="10"/>
  <c r="U12" i="10"/>
  <c r="U117" i="10" s="1"/>
  <c r="Q12" i="10"/>
  <c r="Q117" i="10" s="1"/>
  <c r="J12" i="10"/>
  <c r="J117" i="10" s="1"/>
  <c r="AF12" i="9"/>
  <c r="AT12" i="10"/>
  <c r="AT117" i="10" s="1"/>
  <c r="AI12" i="9"/>
  <c r="Y12" i="9"/>
  <c r="Q12" i="9"/>
  <c r="I12" i="9"/>
  <c r="AH12" i="9"/>
  <c r="X12" i="9"/>
  <c r="P12" i="9"/>
  <c r="H12" i="9"/>
  <c r="AG12" i="9"/>
  <c r="W12" i="9"/>
  <c r="O12" i="9"/>
  <c r="G12" i="9"/>
  <c r="AD12" i="9"/>
  <c r="V12" i="9"/>
  <c r="N12" i="9"/>
  <c r="C12" i="9"/>
  <c r="AE12" i="9" s="1"/>
  <c r="AC12" i="9"/>
  <c r="U12" i="9"/>
  <c r="M12" i="9"/>
  <c r="H12" i="10"/>
  <c r="H117" i="10" s="1"/>
  <c r="AB12" i="9"/>
  <c r="AZ12" i="9" s="1"/>
  <c r="T12" i="9"/>
  <c r="L12" i="9"/>
  <c r="AA12" i="9"/>
  <c r="AY12" i="9" s="1"/>
  <c r="S12" i="9"/>
  <c r="AP12" i="9" s="1"/>
  <c r="AT12" i="9" s="1"/>
  <c r="AW12" i="9" s="1"/>
  <c r="K12" i="9"/>
  <c r="J12" i="9"/>
  <c r="Z12" i="9"/>
  <c r="AX12" i="9" s="1"/>
  <c r="AM19" i="10"/>
  <c r="AM124" i="10" s="1"/>
  <c r="X19" i="10"/>
  <c r="X124" i="10" s="1"/>
  <c r="AI19" i="10"/>
  <c r="AI124" i="10" s="1"/>
  <c r="W19" i="10"/>
  <c r="W124" i="10" s="1"/>
  <c r="L19" i="10"/>
  <c r="L124" i="10" s="1"/>
  <c r="AU19" i="10"/>
  <c r="AU124" i="10" s="1"/>
  <c r="AH19" i="10"/>
  <c r="AH124" i="10" s="1"/>
  <c r="V19" i="10"/>
  <c r="V124" i="10" s="1"/>
  <c r="AT19" i="10"/>
  <c r="AT124" i="10" s="1"/>
  <c r="AG19" i="10"/>
  <c r="AG124" i="10" s="1"/>
  <c r="U19" i="10"/>
  <c r="U124" i="10" s="1"/>
  <c r="J19" i="10"/>
  <c r="J124" i="10" s="1"/>
  <c r="AO19" i="10"/>
  <c r="AO124" i="10" s="1"/>
  <c r="AS19" i="10"/>
  <c r="AS124" i="10" s="1"/>
  <c r="AF19" i="10"/>
  <c r="AF124" i="10" s="1"/>
  <c r="R19" i="10"/>
  <c r="R124" i="10" s="1"/>
  <c r="I19" i="10"/>
  <c r="I124" i="10" s="1"/>
  <c r="AQ19" i="10"/>
  <c r="AQ124" i="10" s="1"/>
  <c r="AE19" i="10"/>
  <c r="AE124" i="10" s="1"/>
  <c r="Q19" i="10"/>
  <c r="Q124" i="10" s="1"/>
  <c r="H19" i="10"/>
  <c r="H124" i="10" s="1"/>
  <c r="AC19" i="10"/>
  <c r="AC124" i="10" s="1"/>
  <c r="P19" i="10"/>
  <c r="P124" i="10" s="1"/>
  <c r="O19" i="10"/>
  <c r="O124" i="10" s="1"/>
  <c r="M19" i="10"/>
  <c r="M124" i="10" s="1"/>
  <c r="K19" i="10"/>
  <c r="K124" i="10" s="1"/>
  <c r="AN19" i="10"/>
  <c r="AN124" i="10" s="1"/>
  <c r="C19" i="10"/>
  <c r="C124" i="10" s="1"/>
  <c r="AP19" i="10"/>
  <c r="AP124" i="10" s="1"/>
  <c r="AD19" i="10"/>
  <c r="G19" i="10"/>
  <c r="G124" i="10" s="1"/>
  <c r="AF19" i="9"/>
  <c r="AC19" i="9"/>
  <c r="U19" i="9"/>
  <c r="M19" i="9"/>
  <c r="AB19" i="9"/>
  <c r="AZ19" i="9" s="1"/>
  <c r="T19" i="9"/>
  <c r="L19" i="9"/>
  <c r="AA19" i="9"/>
  <c r="AY19" i="9" s="1"/>
  <c r="S19" i="9"/>
  <c r="AP19" i="9" s="1"/>
  <c r="AR19" i="9" s="1"/>
  <c r="K19" i="9"/>
  <c r="Z19" i="9"/>
  <c r="AX19" i="9" s="1"/>
  <c r="R19" i="9"/>
  <c r="AM19" i="9" s="1"/>
  <c r="AN19" i="9" s="1"/>
  <c r="J19" i="9"/>
  <c r="AI19" i="9"/>
  <c r="Y19" i="9"/>
  <c r="Q19" i="9"/>
  <c r="I19" i="9"/>
  <c r="AH19" i="9"/>
  <c r="X19" i="9"/>
  <c r="P19" i="9"/>
  <c r="H19" i="9"/>
  <c r="AG19" i="9"/>
  <c r="W19" i="9"/>
  <c r="O19" i="9"/>
  <c r="G19" i="9"/>
  <c r="C19" i="9"/>
  <c r="AE19" i="9" s="1"/>
  <c r="AD19" i="9"/>
  <c r="V19" i="9"/>
  <c r="AU22" i="10"/>
  <c r="AU127" i="10" s="1"/>
  <c r="AH22" i="10"/>
  <c r="AH127" i="10" s="1"/>
  <c r="V22" i="10"/>
  <c r="V127" i="10" s="1"/>
  <c r="K22" i="10"/>
  <c r="K127" i="10" s="1"/>
  <c r="AO22" i="10"/>
  <c r="AO127" i="10" s="1"/>
  <c r="AT22" i="10"/>
  <c r="AT127" i="10" s="1"/>
  <c r="AG22" i="10"/>
  <c r="BB22" i="10" s="1"/>
  <c r="BC22" i="10" s="1"/>
  <c r="U22" i="10"/>
  <c r="U127" i="10" s="1"/>
  <c r="J22" i="10"/>
  <c r="J127" i="10" s="1"/>
  <c r="AS22" i="10"/>
  <c r="AS127" i="10" s="1"/>
  <c r="AF22" i="10"/>
  <c r="AF127" i="10" s="1"/>
  <c r="R22" i="10"/>
  <c r="R127" i="10" s="1"/>
  <c r="I22" i="10"/>
  <c r="I127" i="10" s="1"/>
  <c r="AQ22" i="10"/>
  <c r="AQ127" i="10" s="1"/>
  <c r="AE22" i="10"/>
  <c r="Q22" i="10"/>
  <c r="Q127" i="10" s="1"/>
  <c r="H22" i="10"/>
  <c r="H127" i="10" s="1"/>
  <c r="AP22" i="10"/>
  <c r="AP127" i="10" s="1"/>
  <c r="AD22" i="10"/>
  <c r="P22" i="10"/>
  <c r="P127" i="10" s="1"/>
  <c r="G22" i="10"/>
  <c r="G127" i="10" s="1"/>
  <c r="AN22" i="10"/>
  <c r="AN127" i="10" s="1"/>
  <c r="AC22" i="10"/>
  <c r="AC127" i="10" s="1"/>
  <c r="O22" i="10"/>
  <c r="O127" i="10" s="1"/>
  <c r="C22" i="10"/>
  <c r="C127" i="10" s="1"/>
  <c r="AI22" i="10"/>
  <c r="AI127" i="10" s="1"/>
  <c r="X22" i="10"/>
  <c r="X127" i="10" s="1"/>
  <c r="W22" i="10"/>
  <c r="W127" i="10" s="1"/>
  <c r="M22" i="10"/>
  <c r="M127" i="10" s="1"/>
  <c r="L22" i="10"/>
  <c r="L127" i="10" s="1"/>
  <c r="AI22" i="9"/>
  <c r="Y22" i="9"/>
  <c r="Q22" i="9"/>
  <c r="I22" i="9"/>
  <c r="AH22" i="9"/>
  <c r="X22" i="9"/>
  <c r="P22" i="9"/>
  <c r="H22" i="9"/>
  <c r="AM22" i="10"/>
  <c r="AM127" i="10" s="1"/>
  <c r="AG22" i="9"/>
  <c r="W22" i="9"/>
  <c r="O22" i="9"/>
  <c r="G22" i="9"/>
  <c r="AF22" i="9"/>
  <c r="AD22" i="9"/>
  <c r="V22" i="9"/>
  <c r="N22" i="9"/>
  <c r="C22" i="9"/>
  <c r="AE22" i="9" s="1"/>
  <c r="AC22" i="9"/>
  <c r="U22" i="9"/>
  <c r="M22" i="9"/>
  <c r="AB22" i="9"/>
  <c r="AZ22" i="9" s="1"/>
  <c r="T22" i="9"/>
  <c r="L22" i="9"/>
  <c r="AA22" i="9"/>
  <c r="AY22" i="9" s="1"/>
  <c r="S22" i="9"/>
  <c r="AP22" i="9" s="1"/>
  <c r="AR22" i="9" s="1"/>
  <c r="K22" i="9"/>
  <c r="Z22" i="9"/>
  <c r="AX22" i="9" s="1"/>
  <c r="R22" i="9"/>
  <c r="AM22" i="9" s="1"/>
  <c r="AN22" i="9" s="1"/>
  <c r="J22" i="9"/>
  <c r="AO70" i="10"/>
  <c r="AO163" i="10" s="1"/>
  <c r="L70" i="10"/>
  <c r="L163" i="10" s="1"/>
  <c r="AN70" i="10"/>
  <c r="AN163" i="10" s="1"/>
  <c r="I70" i="10"/>
  <c r="I163" i="10" s="1"/>
  <c r="AU70" i="10"/>
  <c r="AU163" i="10" s="1"/>
  <c r="AM70" i="10"/>
  <c r="AM163" i="10" s="1"/>
  <c r="H70" i="10"/>
  <c r="H163" i="10" s="1"/>
  <c r="AT70" i="10"/>
  <c r="AT163" i="10" s="1"/>
  <c r="AL70" i="10"/>
  <c r="AL163" i="10" s="1"/>
  <c r="G70" i="10"/>
  <c r="G163" i="10" s="1"/>
  <c r="AS70" i="10"/>
  <c r="AS163" i="10" s="1"/>
  <c r="AK70" i="10"/>
  <c r="BR70" i="10" s="1"/>
  <c r="C70" i="10"/>
  <c r="C163" i="10" s="1"/>
  <c r="AQ70" i="10"/>
  <c r="AQ163" i="10" s="1"/>
  <c r="S70" i="10"/>
  <c r="S163" i="10" s="1"/>
  <c r="M70" i="10"/>
  <c r="M163" i="10" s="1"/>
  <c r="AP70" i="10"/>
  <c r="AP163" i="10" s="1"/>
  <c r="AR70" i="10"/>
  <c r="AR163" i="10" s="1"/>
  <c r="P70" i="9"/>
  <c r="H70" i="9"/>
  <c r="T70" i="10"/>
  <c r="T163" i="10" s="1"/>
  <c r="T70" i="9"/>
  <c r="K70" i="9"/>
  <c r="S70" i="9"/>
  <c r="R70" i="9"/>
  <c r="G70" i="9"/>
  <c r="Q70" i="9"/>
  <c r="C70" i="9"/>
  <c r="O70" i="9"/>
  <c r="N70" i="9"/>
  <c r="X70" i="9" s="1"/>
  <c r="M70" i="9"/>
  <c r="L70" i="9"/>
  <c r="U70" i="9"/>
  <c r="J70" i="9"/>
  <c r="I70" i="9"/>
  <c r="V70" i="9"/>
  <c r="AS74" i="10"/>
  <c r="AS167" i="10" s="1"/>
  <c r="AK74" i="10"/>
  <c r="BQ74" i="10" s="1"/>
  <c r="C74" i="10"/>
  <c r="C167" i="10" s="1"/>
  <c r="AR74" i="10"/>
  <c r="AR167" i="10" s="1"/>
  <c r="T74" i="10"/>
  <c r="T167" i="10" s="1"/>
  <c r="AQ74" i="10"/>
  <c r="AQ167" i="10" s="1"/>
  <c r="S74" i="10"/>
  <c r="S167" i="10" s="1"/>
  <c r="AP74" i="10"/>
  <c r="AP167" i="10" s="1"/>
  <c r="M74" i="10"/>
  <c r="M167" i="10" s="1"/>
  <c r="AO74" i="10"/>
  <c r="AO167" i="10" s="1"/>
  <c r="L74" i="10"/>
  <c r="L167" i="10" s="1"/>
  <c r="AU74" i="10"/>
  <c r="AU167" i="10" s="1"/>
  <c r="AM74" i="10"/>
  <c r="AM167" i="10" s="1"/>
  <c r="H74" i="10"/>
  <c r="H167" i="10" s="1"/>
  <c r="AT74" i="10"/>
  <c r="AT167" i="10" s="1"/>
  <c r="AN74" i="10"/>
  <c r="AN167" i="10" s="1"/>
  <c r="AL74" i="10"/>
  <c r="AL167" i="10" s="1"/>
  <c r="G74" i="10"/>
  <c r="G167" i="10" s="1"/>
  <c r="I74" i="10"/>
  <c r="I167" i="10" s="1"/>
  <c r="P74" i="9"/>
  <c r="H74" i="9"/>
  <c r="T74" i="9"/>
  <c r="K74" i="9"/>
  <c r="R74" i="9"/>
  <c r="G74" i="9"/>
  <c r="Q74" i="9"/>
  <c r="C74" i="9"/>
  <c r="O74" i="9"/>
  <c r="N74" i="9"/>
  <c r="X74" i="9" s="1"/>
  <c r="M74" i="9"/>
  <c r="S74" i="9"/>
  <c r="L74" i="9"/>
  <c r="V74" i="9"/>
  <c r="U74" i="9"/>
  <c r="I74" i="9"/>
  <c r="J74" i="9"/>
  <c r="AO78" i="10"/>
  <c r="AO171" i="10" s="1"/>
  <c r="L78" i="10"/>
  <c r="L171" i="10" s="1"/>
  <c r="AN78" i="10"/>
  <c r="AN171" i="10" s="1"/>
  <c r="I78" i="10"/>
  <c r="I171" i="10" s="1"/>
  <c r="AU78" i="10"/>
  <c r="AU171" i="10" s="1"/>
  <c r="AM78" i="10"/>
  <c r="AM171" i="10" s="1"/>
  <c r="H78" i="10"/>
  <c r="H171" i="10" s="1"/>
  <c r="AT78" i="10"/>
  <c r="AT171" i="10" s="1"/>
  <c r="AL78" i="10"/>
  <c r="AL171" i="10" s="1"/>
  <c r="G78" i="10"/>
  <c r="G171" i="10" s="1"/>
  <c r="AS78" i="10"/>
  <c r="AS171" i="10" s="1"/>
  <c r="AK78" i="10"/>
  <c r="BU78" i="10" s="1"/>
  <c r="C78" i="10"/>
  <c r="C171" i="10" s="1"/>
  <c r="AQ78" i="10"/>
  <c r="AQ171" i="10" s="1"/>
  <c r="S78" i="10"/>
  <c r="S171" i="10" s="1"/>
  <c r="AP78" i="10"/>
  <c r="AP171" i="10" s="1"/>
  <c r="T78" i="10"/>
  <c r="T171" i="10" s="1"/>
  <c r="M78" i="10"/>
  <c r="M171" i="10" s="1"/>
  <c r="AR78" i="10"/>
  <c r="AR171" i="10" s="1"/>
  <c r="P78" i="9"/>
  <c r="H78" i="9"/>
  <c r="O78" i="9"/>
  <c r="G78" i="9"/>
  <c r="T78" i="9"/>
  <c r="K78" i="9"/>
  <c r="N78" i="9"/>
  <c r="X78" i="9" s="1"/>
  <c r="M78" i="9"/>
  <c r="L78" i="9"/>
  <c r="J78" i="9"/>
  <c r="S78" i="9"/>
  <c r="V78" i="9"/>
  <c r="I78" i="9"/>
  <c r="U78" i="9"/>
  <c r="C78" i="9"/>
  <c r="R78" i="9"/>
  <c r="Q78" i="9"/>
  <c r="G86" i="9"/>
  <c r="O86" i="9"/>
  <c r="I87" i="9"/>
  <c r="Q87" i="9"/>
  <c r="K88" i="9"/>
  <c r="M89" i="9"/>
  <c r="G90" i="9"/>
  <c r="O90" i="9"/>
  <c r="I86" i="10"/>
  <c r="I175" i="10" s="1"/>
  <c r="AP86" i="10"/>
  <c r="AP175" i="10" s="1"/>
  <c r="M87" i="10"/>
  <c r="M176" i="10" s="1"/>
  <c r="AS87" i="10"/>
  <c r="AS176" i="10" s="1"/>
  <c r="T88" i="10"/>
  <c r="T177" i="10" s="1"/>
  <c r="C89" i="10"/>
  <c r="C178" i="10" s="1"/>
  <c r="AM89" i="10"/>
  <c r="AM178" i="10" s="1"/>
  <c r="I90" i="10"/>
  <c r="I179" i="10" s="1"/>
  <c r="AP90" i="10"/>
  <c r="AP179" i="10" s="1"/>
  <c r="AO89" i="10"/>
  <c r="AO178" i="10" s="1"/>
  <c r="H86" i="9"/>
  <c r="P86" i="9"/>
  <c r="J87" i="9"/>
  <c r="R87" i="9"/>
  <c r="L88" i="9"/>
  <c r="C89" i="9"/>
  <c r="N89" i="9"/>
  <c r="H90" i="9"/>
  <c r="P90" i="9"/>
  <c r="L86" i="10"/>
  <c r="L175" i="10" s="1"/>
  <c r="AQ86" i="10"/>
  <c r="AQ175" i="10" s="1"/>
  <c r="S87" i="10"/>
  <c r="S176" i="10" s="1"/>
  <c r="AK88" i="10"/>
  <c r="BV88" i="10" s="1"/>
  <c r="G89" i="10"/>
  <c r="G178" i="10" s="1"/>
  <c r="AN89" i="10"/>
  <c r="AN178" i="10" s="1"/>
  <c r="L90" i="10"/>
  <c r="L179" i="10" s="1"/>
  <c r="AQ90" i="10"/>
  <c r="AQ179" i="10" s="1"/>
  <c r="AO90" i="10"/>
  <c r="AO179" i="10" s="1"/>
  <c r="AR89" i="10"/>
  <c r="AR178" i="10" s="1"/>
  <c r="I86" i="9"/>
  <c r="Q86" i="9"/>
  <c r="K87" i="9"/>
  <c r="M88" i="9"/>
  <c r="G89" i="9"/>
  <c r="O89" i="9"/>
  <c r="I90" i="9"/>
  <c r="Q90" i="9"/>
  <c r="M86" i="10"/>
  <c r="M175" i="10" s="1"/>
  <c r="AS86" i="10"/>
  <c r="AS175" i="10" s="1"/>
  <c r="T87" i="10"/>
  <c r="T176" i="10" s="1"/>
  <c r="C88" i="10"/>
  <c r="C177" i="10" s="1"/>
  <c r="AM88" i="10"/>
  <c r="AM177" i="10" s="1"/>
  <c r="I89" i="10"/>
  <c r="I178" i="10" s="1"/>
  <c r="AP89" i="10"/>
  <c r="AP178" i="10" s="1"/>
  <c r="M90" i="10"/>
  <c r="M179" i="10" s="1"/>
  <c r="J86" i="9"/>
  <c r="R86" i="9"/>
  <c r="L87" i="9"/>
  <c r="C88" i="9"/>
  <c r="N88" i="9"/>
  <c r="H89" i="9"/>
  <c r="P89" i="9"/>
  <c r="J90" i="9"/>
  <c r="R90" i="9"/>
  <c r="S86" i="10"/>
  <c r="S175" i="10" s="1"/>
  <c r="AK87" i="10"/>
  <c r="G88" i="10"/>
  <c r="G177" i="10" s="1"/>
  <c r="AN88" i="10"/>
  <c r="AN177" i="10" s="1"/>
  <c r="L89" i="10"/>
  <c r="L178" i="10" s="1"/>
  <c r="AQ89" i="10"/>
  <c r="AQ178" i="10" s="1"/>
  <c r="S90" i="10"/>
  <c r="S179" i="10" s="1"/>
  <c r="AS90" i="10"/>
  <c r="AS179" i="10" s="1"/>
  <c r="K86" i="9"/>
  <c r="M87" i="9"/>
  <c r="G88" i="9"/>
  <c r="O88" i="9"/>
  <c r="I89" i="9"/>
  <c r="Q89" i="9"/>
  <c r="K90" i="9"/>
  <c r="T86" i="10"/>
  <c r="T175" i="10" s="1"/>
  <c r="C87" i="10"/>
  <c r="C176" i="10" s="1"/>
  <c r="AM87" i="10"/>
  <c r="AM176" i="10" s="1"/>
  <c r="I88" i="10"/>
  <c r="I177" i="10" s="1"/>
  <c r="AP88" i="10"/>
  <c r="AP177" i="10" s="1"/>
  <c r="M89" i="10"/>
  <c r="M178" i="10" s="1"/>
  <c r="AS89" i="10"/>
  <c r="AS178" i="10" s="1"/>
  <c r="T90" i="10"/>
  <c r="T179" i="10" s="1"/>
  <c r="AR88" i="10"/>
  <c r="AR177" i="10" s="1"/>
  <c r="L86" i="9"/>
  <c r="C87" i="9"/>
  <c r="N87" i="9"/>
  <c r="H88" i="9"/>
  <c r="P88" i="9"/>
  <c r="J89" i="9"/>
  <c r="R89" i="9"/>
  <c r="L90" i="9"/>
  <c r="AK86" i="10"/>
  <c r="G87" i="10"/>
  <c r="G176" i="10" s="1"/>
  <c r="AN87" i="10"/>
  <c r="AN176" i="10" s="1"/>
  <c r="L88" i="10"/>
  <c r="L177" i="10" s="1"/>
  <c r="AQ88" i="10"/>
  <c r="AQ177" i="10" s="1"/>
  <c r="S89" i="10"/>
  <c r="S178" i="10" s="1"/>
  <c r="AK90" i="10"/>
  <c r="AK179" i="10" s="1"/>
  <c r="AO86" i="10"/>
  <c r="AO175" i="10" s="1"/>
  <c r="M86" i="9"/>
  <c r="G87" i="9"/>
  <c r="O87" i="9"/>
  <c r="I88" i="9"/>
  <c r="Q88" i="9"/>
  <c r="K89" i="9"/>
  <c r="M90" i="9"/>
  <c r="C86" i="10"/>
  <c r="C175" i="10" s="1"/>
  <c r="AM86" i="10"/>
  <c r="AM175" i="10" s="1"/>
  <c r="I87" i="10"/>
  <c r="I176" i="10" s="1"/>
  <c r="AP87" i="10"/>
  <c r="AP176" i="10" s="1"/>
  <c r="M88" i="10"/>
  <c r="M177" i="10" s="1"/>
  <c r="AS88" i="10"/>
  <c r="AS177" i="10" s="1"/>
  <c r="T89" i="10"/>
  <c r="T178" i="10" s="1"/>
  <c r="C90" i="10"/>
  <c r="C179" i="10" s="1"/>
  <c r="AM90" i="10"/>
  <c r="AM179" i="10" s="1"/>
  <c r="AO87" i="10"/>
  <c r="AO176" i="10" s="1"/>
  <c r="AR90" i="10"/>
  <c r="AR179" i="10" s="1"/>
  <c r="C86" i="9"/>
  <c r="N86" i="9"/>
  <c r="H87" i="9"/>
  <c r="P87" i="9"/>
  <c r="J88" i="9"/>
  <c r="R88" i="9"/>
  <c r="L89" i="9"/>
  <c r="C90" i="9"/>
  <c r="N90" i="9"/>
  <c r="G86" i="10"/>
  <c r="G175" i="10" s="1"/>
  <c r="AN86" i="10"/>
  <c r="AN175" i="10" s="1"/>
  <c r="L87" i="10"/>
  <c r="L176" i="10" s="1"/>
  <c r="AQ87" i="10"/>
  <c r="AQ176" i="10" s="1"/>
  <c r="S88" i="10"/>
  <c r="S177" i="10" s="1"/>
  <c r="AT177" i="10"/>
  <c r="AK89" i="10"/>
  <c r="BQ89" i="10" s="1"/>
  <c r="G90" i="10"/>
  <c r="G179" i="10" s="1"/>
  <c r="AN90" i="10"/>
  <c r="AN179" i="10" s="1"/>
  <c r="AO88" i="10"/>
  <c r="AO177" i="10" s="1"/>
  <c r="AR87" i="10"/>
  <c r="AR176" i="10" s="1"/>
  <c r="BQ68" i="10"/>
  <c r="BU68" i="10"/>
  <c r="AM7" i="3"/>
  <c r="AN7" i="3" s="1"/>
  <c r="AO11" i="3"/>
  <c r="AR11" i="3" s="1"/>
  <c r="AM12" i="3"/>
  <c r="AO15" i="3"/>
  <c r="AR15" i="3" s="1"/>
  <c r="AM16" i="3"/>
  <c r="AO19" i="3"/>
  <c r="AR19" i="3" s="1"/>
  <c r="AM20" i="3"/>
  <c r="AM24" i="3"/>
  <c r="AN12" i="3"/>
  <c r="AN16" i="3"/>
  <c r="AN20" i="3"/>
  <c r="AN24" i="3"/>
  <c r="AO7" i="3"/>
  <c r="AN8" i="3"/>
  <c r="AM9" i="3"/>
  <c r="AN9" i="3" s="1"/>
  <c r="AO12" i="3"/>
  <c r="AR12" i="3" s="1"/>
  <c r="AM13" i="3"/>
  <c r="AO16" i="3"/>
  <c r="AR16" i="3" s="1"/>
  <c r="AM17" i="3"/>
  <c r="AO20" i="3"/>
  <c r="AR20" i="3" s="1"/>
  <c r="AM21" i="3"/>
  <c r="AO24" i="3"/>
  <c r="AR24" i="3" s="1"/>
  <c r="AP16" i="3"/>
  <c r="AP20" i="3"/>
  <c r="AP24" i="3"/>
  <c r="AL27" i="3"/>
  <c r="I26" i="2" s="1"/>
  <c r="AP12" i="3"/>
  <c r="AN13" i="3"/>
  <c r="AP8" i="3"/>
  <c r="AR8" i="3" s="1"/>
  <c r="AO9" i="3"/>
  <c r="AR9" i="3" s="1"/>
  <c r="AM10" i="3"/>
  <c r="AO13" i="3"/>
  <c r="AR13" i="3" s="1"/>
  <c r="AM14" i="3"/>
  <c r="AO17" i="3"/>
  <c r="AR17" i="3" s="1"/>
  <c r="AM18" i="3"/>
  <c r="AO21" i="3"/>
  <c r="AR21" i="3" s="1"/>
  <c r="AM22" i="3"/>
  <c r="AO25" i="3"/>
  <c r="AR25" i="3" s="1"/>
  <c r="AM26" i="3"/>
  <c r="AP7" i="3"/>
  <c r="AT27" i="3"/>
  <c r="G26" i="2" s="1"/>
  <c r="G36" i="2" s="1"/>
  <c r="G39" i="2" s="1"/>
  <c r="AP13" i="3"/>
  <c r="AN14" i="3"/>
  <c r="AP17" i="3"/>
  <c r="AN18" i="3"/>
  <c r="AP21" i="3"/>
  <c r="AN22" i="3"/>
  <c r="AP25" i="3"/>
  <c r="AN26" i="3"/>
  <c r="AP9" i="3"/>
  <c r="AN10" i="3"/>
  <c r="AJ27" i="3"/>
  <c r="D26" i="2" s="1"/>
  <c r="AU27" i="3"/>
  <c r="H26" i="2" s="1"/>
  <c r="H36" i="2" s="1"/>
  <c r="H39" i="2" s="1"/>
  <c r="AO10" i="3"/>
  <c r="AR10" i="3" s="1"/>
  <c r="AM11" i="3"/>
  <c r="AO14" i="3"/>
  <c r="AR14" i="3" s="1"/>
  <c r="AM15" i="3"/>
  <c r="AO18" i="3"/>
  <c r="AR18" i="3" s="1"/>
  <c r="AM19" i="3"/>
  <c r="AO22" i="3"/>
  <c r="AR22" i="3" s="1"/>
  <c r="AO26" i="3"/>
  <c r="AR26" i="3" s="1"/>
  <c r="BE68" i="10"/>
  <c r="BI68" i="10"/>
  <c r="BH7" i="10"/>
  <c r="AG119" i="10"/>
  <c r="BB14" i="10"/>
  <c r="BC14" i="10" s="1"/>
  <c r="BH23" i="10"/>
  <c r="BH6" i="10"/>
  <c r="AG115" i="10"/>
  <c r="BB10" i="10"/>
  <c r="BC10" i="10" s="1"/>
  <c r="BH21" i="10"/>
  <c r="BH5" i="10"/>
  <c r="BH19" i="10"/>
  <c r="BH39" i="10"/>
  <c r="BH8" i="10"/>
  <c r="BH17" i="10"/>
  <c r="AG129" i="10"/>
  <c r="BH32" i="10"/>
  <c r="AF137" i="10"/>
  <c r="AG121" i="10"/>
  <c r="BB16" i="10"/>
  <c r="BC16" i="10" s="1"/>
  <c r="BH9" i="10"/>
  <c r="BH15" i="10"/>
  <c r="BH11" i="10"/>
  <c r="BH13" i="10"/>
  <c r="BI69" i="10"/>
  <c r="BE69" i="10"/>
  <c r="BN23" i="10"/>
  <c r="AY31" i="10"/>
  <c r="AZ31" i="10" s="1"/>
  <c r="BC72" i="10"/>
  <c r="BH72" i="10"/>
  <c r="BI77" i="10"/>
  <c r="BE77" i="10"/>
  <c r="BO13" i="10"/>
  <c r="BN33" i="10"/>
  <c r="BM34" i="10"/>
  <c r="BM42" i="10"/>
  <c r="BR69" i="10"/>
  <c r="BI76" i="10"/>
  <c r="BE76" i="10"/>
  <c r="BH43" i="10"/>
  <c r="AF148" i="10"/>
  <c r="BO51" i="10"/>
  <c r="BI70" i="10"/>
  <c r="BB31" i="10"/>
  <c r="BC31" i="10" s="1"/>
  <c r="BM38" i="10"/>
  <c r="BE70" i="10"/>
  <c r="BB21" i="10"/>
  <c r="BC21" i="10" s="1"/>
  <c r="BB32" i="10"/>
  <c r="BC32" i="10" s="1"/>
  <c r="AA158" i="10"/>
  <c r="BE71" i="10"/>
  <c r="BI71" i="10"/>
  <c r="BC74" i="10"/>
  <c r="BH41" i="10"/>
  <c r="Y152" i="10"/>
  <c r="BE73" i="10"/>
  <c r="BI73" i="10"/>
  <c r="BL76" i="10"/>
  <c r="BC78" i="10"/>
  <c r="BH78" i="10"/>
  <c r="AY78" i="10"/>
  <c r="AZ78" i="10" s="1"/>
  <c r="Y156" i="10"/>
  <c r="AW59" i="10"/>
  <c r="BH70" i="10"/>
  <c r="BL70" i="10" s="1"/>
  <c r="AY70" i="10"/>
  <c r="AZ70" i="10" s="1"/>
  <c r="BN56" i="10"/>
  <c r="BC67" i="10"/>
  <c r="AY71" i="10"/>
  <c r="AZ71" i="10" s="1"/>
  <c r="BC75" i="10"/>
  <c r="BI79" i="10"/>
  <c r="BE79" i="10"/>
  <c r="BI81" i="10"/>
  <c r="BE81" i="10"/>
  <c r="BI87" i="10"/>
  <c r="BL87" i="10" s="1"/>
  <c r="BE87" i="10"/>
  <c r="BC88" i="10"/>
  <c r="BH88" i="10"/>
  <c r="AY88" i="10"/>
  <c r="AZ88" i="10" s="1"/>
  <c r="BV68" i="10"/>
  <c r="AY68" i="10"/>
  <c r="AZ68" i="10" s="1"/>
  <c r="BW68" i="10"/>
  <c r="AY76" i="10"/>
  <c r="AZ76" i="10" s="1"/>
  <c r="BI90" i="10"/>
  <c r="BL90" i="10" s="1"/>
  <c r="BE90" i="10"/>
  <c r="BP68" i="10"/>
  <c r="BX68" i="10"/>
  <c r="BI80" i="10"/>
  <c r="BE80" i="10"/>
  <c r="BE86" i="10"/>
  <c r="BI86" i="10"/>
  <c r="BF49" i="10"/>
  <c r="BF61" i="10"/>
  <c r="BR68" i="10"/>
  <c r="BW95" i="10"/>
  <c r="BV81" i="10"/>
  <c r="BP95" i="10"/>
  <c r="BX95" i="10"/>
  <c r="BC89" i="10"/>
  <c r="BI95" i="10"/>
  <c r="BQ95" i="10"/>
  <c r="AU178" i="10"/>
  <c r="AY90" i="10"/>
  <c r="AZ90" i="10" s="1"/>
  <c r="BR95" i="10"/>
  <c r="AU175" i="10"/>
  <c r="BS95" i="10"/>
  <c r="BT95" i="10"/>
  <c r="AU177" i="10"/>
  <c r="BU95" i="10"/>
  <c r="AO33" i="9"/>
  <c r="AT10" i="9"/>
  <c r="AW10" i="9" s="1"/>
  <c r="AT14" i="9"/>
  <c r="AW14" i="9" s="1"/>
  <c r="AJ49" i="9"/>
  <c r="AJ61" i="9"/>
  <c r="AT21" i="9"/>
  <c r="AW21" i="9" s="1"/>
  <c r="AR21" i="9"/>
  <c r="AR10" i="9"/>
  <c r="AA10" i="8"/>
  <c r="AA87" i="9" s="1"/>
  <c r="Y11" i="8"/>
  <c r="Y88" i="9" s="1"/>
  <c r="W12" i="8"/>
  <c r="V9" i="8"/>
  <c r="Z11" i="8"/>
  <c r="X12" i="8"/>
  <c r="V13" i="8"/>
  <c r="W13" i="8" s="1"/>
  <c r="W90" i="9" s="1"/>
  <c r="AA11" i="8"/>
  <c r="AA88" i="9" s="1"/>
  <c r="Y12" i="8"/>
  <c r="Y89" i="9" s="1"/>
  <c r="V11" i="8"/>
  <c r="W11" i="8" s="1"/>
  <c r="W88" i="9" s="1"/>
  <c r="AF22" i="5"/>
  <c r="D28" i="2" s="1"/>
  <c r="AG7" i="5"/>
  <c r="AG22" i="5" s="1"/>
  <c r="E28" i="2" s="1"/>
  <c r="AJ7" i="5"/>
  <c r="AK7" i="5" s="1"/>
  <c r="AI22" i="5"/>
  <c r="I28" i="2" s="1"/>
  <c r="AN7" i="5"/>
  <c r="AK9" i="5"/>
  <c r="AJ9" i="5"/>
  <c r="AN9" i="5"/>
  <c r="AK11" i="5"/>
  <c r="AJ11" i="5"/>
  <c r="AN11" i="5"/>
  <c r="AK13" i="5"/>
  <c r="AJ13" i="5"/>
  <c r="AN13" i="5"/>
  <c r="AK15" i="5"/>
  <c r="AJ15" i="5"/>
  <c r="AN15" i="5"/>
  <c r="AK17" i="5"/>
  <c r="AJ17" i="5"/>
  <c r="AN17" i="5"/>
  <c r="AK19" i="5"/>
  <c r="AJ19" i="5"/>
  <c r="AN19" i="5"/>
  <c r="AK21" i="5"/>
  <c r="AJ21" i="5"/>
  <c r="AN21" i="5"/>
  <c r="AM22" i="5"/>
  <c r="K28" i="2" s="1"/>
  <c r="AJ8" i="5"/>
  <c r="AJ10" i="5"/>
  <c r="AJ12" i="5"/>
  <c r="AJ14" i="5"/>
  <c r="AJ16" i="5"/>
  <c r="AJ18" i="5"/>
  <c r="AJ20" i="5"/>
  <c r="AK12" i="5"/>
  <c r="AK16" i="5"/>
  <c r="AK18" i="5"/>
  <c r="AK20" i="5"/>
  <c r="AK8" i="5"/>
  <c r="AK10" i="5"/>
  <c r="AP7" i="5"/>
  <c r="AP22" i="5" s="1"/>
  <c r="L28" i="2" s="1"/>
  <c r="AK14" i="5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I22" i="4"/>
  <c r="I27" i="2" s="1"/>
  <c r="AL22" i="4"/>
  <c r="K27" i="2" s="1"/>
  <c r="AH7" i="4"/>
  <c r="AH22" i="4" s="1"/>
  <c r="E27" i="2" s="1"/>
  <c r="AJ7" i="4"/>
  <c r="AK7" i="4" s="1"/>
  <c r="AK22" i="4" s="1"/>
  <c r="J27" i="2" s="1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C7" i="4"/>
  <c r="C9" i="3"/>
  <c r="AK7" i="3"/>
  <c r="AK27" i="3" s="1"/>
  <c r="E26" i="2" s="1"/>
  <c r="C7" i="3"/>
  <c r="C8" i="3"/>
  <c r="BB40" i="10" l="1"/>
  <c r="BC40" i="10" s="1"/>
  <c r="AX48" i="10"/>
  <c r="AJ56" i="9"/>
  <c r="BP75" i="10"/>
  <c r="BB43" i="10"/>
  <c r="BC43" i="10" s="1"/>
  <c r="AY36" i="10"/>
  <c r="AZ36" i="10" s="1"/>
  <c r="BW75" i="10"/>
  <c r="BB11" i="10"/>
  <c r="BC11" i="10" s="1"/>
  <c r="BK11" i="10" s="1"/>
  <c r="BO15" i="10"/>
  <c r="AG127" i="10"/>
  <c r="BT79" i="10"/>
  <c r="AX51" i="10"/>
  <c r="AF141" i="10"/>
  <c r="BO23" i="10"/>
  <c r="AJ55" i="9"/>
  <c r="BX76" i="10"/>
  <c r="BO11" i="10"/>
  <c r="BM54" i="10"/>
  <c r="BK78" i="10"/>
  <c r="BJ78" i="10"/>
  <c r="BD78" i="10"/>
  <c r="BK80" i="10"/>
  <c r="BL80" i="10" s="1"/>
  <c r="BJ80" i="10"/>
  <c r="BD80" i="10"/>
  <c r="BK74" i="10"/>
  <c r="BJ74" i="10"/>
  <c r="BD74" i="10"/>
  <c r="BD69" i="10"/>
  <c r="BK69" i="10"/>
  <c r="BL69" i="10" s="1"/>
  <c r="BJ69" i="10"/>
  <c r="BD89" i="10"/>
  <c r="BK89" i="10"/>
  <c r="BJ89" i="10"/>
  <c r="BK68" i="10"/>
  <c r="BL68" i="10" s="1"/>
  <c r="BJ68" i="10"/>
  <c r="BD68" i="10"/>
  <c r="BD79" i="10"/>
  <c r="BK79" i="10"/>
  <c r="BL79" i="10" s="1"/>
  <c r="BJ79" i="10"/>
  <c r="BD73" i="10"/>
  <c r="BK73" i="10"/>
  <c r="BL73" i="10" s="1"/>
  <c r="BJ73" i="10"/>
  <c r="BD75" i="10"/>
  <c r="BK75" i="10"/>
  <c r="BJ75" i="10"/>
  <c r="BK72" i="10"/>
  <c r="BJ72" i="10"/>
  <c r="BD72" i="10"/>
  <c r="BK86" i="10"/>
  <c r="BL86" i="10" s="1"/>
  <c r="BJ86" i="10"/>
  <c r="BD86" i="10"/>
  <c r="BE95" i="10"/>
  <c r="BD95" i="10"/>
  <c r="BK95" i="10"/>
  <c r="BL95" i="10" s="1"/>
  <c r="BJ95" i="10"/>
  <c r="BK88" i="10"/>
  <c r="BJ88" i="10"/>
  <c r="BD88" i="10"/>
  <c r="BD67" i="10"/>
  <c r="BK67" i="10"/>
  <c r="BJ67" i="10"/>
  <c r="BD77" i="10"/>
  <c r="BK77" i="10"/>
  <c r="BJ77" i="10"/>
  <c r="BD81" i="10"/>
  <c r="BK81" i="10"/>
  <c r="BL81" i="10" s="1"/>
  <c r="BJ81" i="10"/>
  <c r="AG114" i="10"/>
  <c r="AT24" i="9"/>
  <c r="AW24" i="9" s="1"/>
  <c r="AT9" i="9"/>
  <c r="AW9" i="9" s="1"/>
  <c r="BO14" i="10"/>
  <c r="BN19" i="10"/>
  <c r="AJ58" i="9"/>
  <c r="AL58" i="9" s="1"/>
  <c r="BN60" i="10"/>
  <c r="BX81" i="10"/>
  <c r="BF60" i="10"/>
  <c r="BO24" i="10"/>
  <c r="BS81" i="10"/>
  <c r="BB33" i="10"/>
  <c r="BC33" i="10" s="1"/>
  <c r="BJ33" i="10" s="1"/>
  <c r="BR81" i="10"/>
  <c r="BP81" i="10"/>
  <c r="BO16" i="10"/>
  <c r="BU81" i="10"/>
  <c r="BQ81" i="10"/>
  <c r="AY17" i="10"/>
  <c r="AZ17" i="10" s="1"/>
  <c r="BB13" i="10"/>
  <c r="BC13" i="10" s="1"/>
  <c r="BK13" i="10" s="1"/>
  <c r="AA149" i="10"/>
  <c r="BA56" i="10"/>
  <c r="BG56" i="10" s="1"/>
  <c r="BN58" i="10"/>
  <c r="BA52" i="10"/>
  <c r="BG52" i="10" s="1"/>
  <c r="AY14" i="10"/>
  <c r="AZ14" i="10" s="1"/>
  <c r="BO39" i="10"/>
  <c r="AY40" i="10"/>
  <c r="AZ40" i="10" s="1"/>
  <c r="BM53" i="10"/>
  <c r="AO30" i="10"/>
  <c r="AR30" i="10" s="1"/>
  <c r="AR131" i="10" s="1"/>
  <c r="AQ36" i="9"/>
  <c r="AT36" i="9" s="1"/>
  <c r="BS75" i="10"/>
  <c r="BN36" i="10"/>
  <c r="AY34" i="10"/>
  <c r="AZ34" i="10" s="1"/>
  <c r="BB36" i="10"/>
  <c r="BC36" i="10" s="1"/>
  <c r="BJ36" i="10" s="1"/>
  <c r="AW56" i="10"/>
  <c r="AY12" i="10"/>
  <c r="AZ12" i="10" s="1"/>
  <c r="AO31" i="9"/>
  <c r="BF52" i="10"/>
  <c r="BO31" i="10"/>
  <c r="BB42" i="10"/>
  <c r="BC42" i="10" s="1"/>
  <c r="BI42" i="10" s="1"/>
  <c r="BB34" i="10"/>
  <c r="BC34" i="10" s="1"/>
  <c r="BK34" i="10" s="1"/>
  <c r="BM33" i="10"/>
  <c r="BX75" i="10"/>
  <c r="AD142" i="10"/>
  <c r="AY32" i="10"/>
  <c r="AZ32" i="10" s="1"/>
  <c r="AY15" i="10"/>
  <c r="AZ15" i="10" s="1"/>
  <c r="AY20" i="10"/>
  <c r="AZ20" i="10" s="1"/>
  <c r="AG125" i="10"/>
  <c r="AO40" i="9"/>
  <c r="AO32" i="9"/>
  <c r="BB35" i="10"/>
  <c r="BC35" i="10" s="1"/>
  <c r="BE35" i="10" s="1"/>
  <c r="BQ77" i="10"/>
  <c r="BF48" i="10"/>
  <c r="Z159" i="10"/>
  <c r="F36" i="2"/>
  <c r="F39" i="2" s="1"/>
  <c r="W9" i="8"/>
  <c r="W86" i="9" s="1"/>
  <c r="X9" i="8"/>
  <c r="X86" i="9" s="1"/>
  <c r="BS90" i="10"/>
  <c r="AG48" i="9"/>
  <c r="AH48" i="9" s="1"/>
  <c r="BN13" i="10"/>
  <c r="AY23" i="10"/>
  <c r="AZ23" i="10" s="1"/>
  <c r="BF53" i="10"/>
  <c r="AY13" i="10"/>
  <c r="AZ13" i="10" s="1"/>
  <c r="BB18" i="10"/>
  <c r="BC18" i="10" s="1"/>
  <c r="BE18" i="10" s="1"/>
  <c r="BS67" i="10"/>
  <c r="AR68" i="10"/>
  <c r="AR161" i="10" s="1"/>
  <c r="AO7" i="4"/>
  <c r="AO22" i="4" s="1"/>
  <c r="L27" i="2" s="1"/>
  <c r="Q27" i="2" s="1"/>
  <c r="D36" i="2"/>
  <c r="D39" i="2" s="1"/>
  <c r="AR48" i="10"/>
  <c r="AR145" i="10" s="1"/>
  <c r="AN48" i="9"/>
  <c r="AN49" i="9"/>
  <c r="AR49" i="10"/>
  <c r="AR146" i="10" s="1"/>
  <c r="I36" i="2"/>
  <c r="I39" i="2" s="1"/>
  <c r="K30" i="9"/>
  <c r="V30" i="9"/>
  <c r="P30" i="9"/>
  <c r="AJ30" i="9" s="1"/>
  <c r="AK30" i="9" s="1"/>
  <c r="AQ30" i="10"/>
  <c r="AQ131" i="10" s="1"/>
  <c r="AE30" i="10"/>
  <c r="AE131" i="10" s="1"/>
  <c r="I30" i="10"/>
  <c r="I131" i="10" s="1"/>
  <c r="AR7" i="3"/>
  <c r="AR27" i="3" s="1"/>
  <c r="L26" i="2" s="1"/>
  <c r="BO10" i="10"/>
  <c r="BO8" i="10"/>
  <c r="BN17" i="10"/>
  <c r="AR12" i="10"/>
  <c r="AR117" i="10" s="1"/>
  <c r="AR15" i="10"/>
  <c r="AR120" i="10" s="1"/>
  <c r="AR22" i="10"/>
  <c r="AR127" i="10" s="1"/>
  <c r="AR19" i="10"/>
  <c r="AR124" i="10" s="1"/>
  <c r="AR17" i="10"/>
  <c r="AR122" i="10" s="1"/>
  <c r="AR9" i="10"/>
  <c r="AR114" i="10" s="1"/>
  <c r="AR11" i="10"/>
  <c r="AR116" i="10" s="1"/>
  <c r="BO21" i="10"/>
  <c r="AY9" i="10"/>
  <c r="AZ9" i="10" s="1"/>
  <c r="S30" i="9"/>
  <c r="AW30" i="9" s="1"/>
  <c r="AE30" i="9"/>
  <c r="X30" i="9"/>
  <c r="M30" i="10"/>
  <c r="M131" i="10" s="1"/>
  <c r="AU30" i="10"/>
  <c r="AU131" i="10" s="1"/>
  <c r="T30" i="10"/>
  <c r="T131" i="10" s="1"/>
  <c r="AX53" i="10"/>
  <c r="AB30" i="9"/>
  <c r="AA30" i="9"/>
  <c r="G30" i="9"/>
  <c r="V30" i="10"/>
  <c r="V131" i="10" s="1"/>
  <c r="O30" i="10"/>
  <c r="O131" i="10" s="1"/>
  <c r="G30" i="10"/>
  <c r="G131" i="10" s="1"/>
  <c r="AH30" i="10"/>
  <c r="AH131" i="10" s="1"/>
  <c r="J30" i="9"/>
  <c r="M30" i="9"/>
  <c r="O30" i="9"/>
  <c r="I30" i="9"/>
  <c r="P30" i="10"/>
  <c r="P131" i="10" s="1"/>
  <c r="R30" i="10"/>
  <c r="R131" i="10" s="1"/>
  <c r="L30" i="10"/>
  <c r="L131" i="10" s="1"/>
  <c r="AT22" i="9"/>
  <c r="AW22" i="9" s="1"/>
  <c r="BF58" i="10"/>
  <c r="AW51" i="10"/>
  <c r="BH51" i="10" s="1"/>
  <c r="BM39" i="10"/>
  <c r="BO37" i="10"/>
  <c r="L30" i="9"/>
  <c r="U30" i="9"/>
  <c r="W30" i="9"/>
  <c r="Q30" i="9"/>
  <c r="AU30" i="9" s="1"/>
  <c r="AD30" i="10"/>
  <c r="AD131" i="10" s="1"/>
  <c r="AF30" i="10"/>
  <c r="AF131" i="10" s="1"/>
  <c r="U30" i="10"/>
  <c r="U131" i="10" s="1"/>
  <c r="R30" i="9"/>
  <c r="AV30" i="9" s="1"/>
  <c r="AD30" i="9"/>
  <c r="AF30" i="9"/>
  <c r="Y30" i="9"/>
  <c r="AS30" i="10"/>
  <c r="AS131" i="10" s="1"/>
  <c r="H30" i="10"/>
  <c r="H131" i="10" s="1"/>
  <c r="AM30" i="10"/>
  <c r="AM131" i="10" s="1"/>
  <c r="AR17" i="9"/>
  <c r="AJ53" i="9"/>
  <c r="AO53" i="9" s="1"/>
  <c r="BF57" i="10"/>
  <c r="BX78" i="10"/>
  <c r="AG113" i="10"/>
  <c r="T30" i="9"/>
  <c r="AM30" i="9" s="1"/>
  <c r="AQ30" i="9" s="1"/>
  <c r="AT30" i="9" s="1"/>
  <c r="C30" i="9"/>
  <c r="AC30" i="9"/>
  <c r="AP30" i="10"/>
  <c r="AP131" i="10" s="1"/>
  <c r="C30" i="10"/>
  <c r="C131" i="10" s="1"/>
  <c r="S30" i="10"/>
  <c r="S131" i="10" s="1"/>
  <c r="AT30" i="10"/>
  <c r="AT131" i="10" s="1"/>
  <c r="AY18" i="10"/>
  <c r="AZ18" i="10" s="1"/>
  <c r="AX55" i="10"/>
  <c r="AY55" i="10" s="1"/>
  <c r="AZ55" i="10" s="1"/>
  <c r="BO35" i="10"/>
  <c r="Z30" i="9"/>
  <c r="N30" i="9"/>
  <c r="H30" i="9"/>
  <c r="AC30" i="10"/>
  <c r="AY30" i="10" s="1"/>
  <c r="AZ30" i="10" s="1"/>
  <c r="Q30" i="10"/>
  <c r="Q131" i="10" s="1"/>
  <c r="AG30" i="10"/>
  <c r="AG131" i="10" s="1"/>
  <c r="BT88" i="10"/>
  <c r="BU90" i="10"/>
  <c r="BQ90" i="10"/>
  <c r="BR90" i="10"/>
  <c r="BT90" i="10"/>
  <c r="BO62" i="10"/>
  <c r="BX90" i="10"/>
  <c r="Z151" i="10"/>
  <c r="BU79" i="10"/>
  <c r="BF59" i="10"/>
  <c r="BN40" i="10"/>
  <c r="AY16" i="10"/>
  <c r="AZ16" i="10" s="1"/>
  <c r="BR67" i="10"/>
  <c r="BS77" i="10"/>
  <c r="AK160" i="10"/>
  <c r="AJ48" i="9"/>
  <c r="AK48" i="9" s="1"/>
  <c r="AL48" i="9" s="1"/>
  <c r="AY38" i="10"/>
  <c r="AZ38" i="10" s="1"/>
  <c r="BR77" i="10"/>
  <c r="BQ79" i="10"/>
  <c r="AY43" i="10"/>
  <c r="AZ43" i="10" s="1"/>
  <c r="BA48" i="10"/>
  <c r="BG48" i="10" s="1"/>
  <c r="BP79" i="10"/>
  <c r="BX79" i="10"/>
  <c r="AK172" i="10"/>
  <c r="BV77" i="10"/>
  <c r="BF56" i="10"/>
  <c r="BB38" i="10"/>
  <c r="BC38" i="10" s="1"/>
  <c r="BO20" i="10"/>
  <c r="AO39" i="9"/>
  <c r="BX77" i="10"/>
  <c r="BU77" i="10"/>
  <c r="AY10" i="10"/>
  <c r="AZ10" i="10" s="1"/>
  <c r="BN32" i="10"/>
  <c r="BP77" i="10"/>
  <c r="BU74" i="10"/>
  <c r="AD147" i="10"/>
  <c r="BS71" i="10"/>
  <c r="BS79" i="10"/>
  <c r="BN15" i="10"/>
  <c r="BB12" i="10"/>
  <c r="BC12" i="10" s="1"/>
  <c r="BJ12" i="10" s="1"/>
  <c r="BF62" i="10"/>
  <c r="BW79" i="10"/>
  <c r="BR71" i="10"/>
  <c r="BV74" i="10"/>
  <c r="AY24" i="10"/>
  <c r="AZ24" i="10" s="1"/>
  <c r="BU69" i="10"/>
  <c r="BW69" i="10"/>
  <c r="BP69" i="10"/>
  <c r="AT16" i="9"/>
  <c r="AW16" i="9" s="1"/>
  <c r="AT13" i="9"/>
  <c r="AW13" i="9" s="1"/>
  <c r="BB41" i="10"/>
  <c r="BC41" i="10" s="1"/>
  <c r="BJ41" i="10" s="1"/>
  <c r="BM58" i="10"/>
  <c r="AK162" i="10"/>
  <c r="AA154" i="10"/>
  <c r="AJ62" i="9"/>
  <c r="AL62" i="9" s="1"/>
  <c r="BB17" i="10"/>
  <c r="BC17" i="10" s="1"/>
  <c r="BI17" i="10" s="1"/>
  <c r="BB19" i="10"/>
  <c r="BC19" i="10" s="1"/>
  <c r="BE19" i="10" s="1"/>
  <c r="BN41" i="10"/>
  <c r="AY41" i="10"/>
  <c r="AZ41" i="10" s="1"/>
  <c r="AY39" i="10"/>
  <c r="AZ39" i="10" s="1"/>
  <c r="AJ60" i="9"/>
  <c r="AL60" i="9" s="1"/>
  <c r="AX50" i="10"/>
  <c r="BB37" i="10"/>
  <c r="BC37" i="10" s="1"/>
  <c r="BK37" i="10" s="1"/>
  <c r="AJ54" i="9"/>
  <c r="AO54" i="9" s="1"/>
  <c r="BS89" i="10"/>
  <c r="BF54" i="10"/>
  <c r="AJ51" i="9"/>
  <c r="AO51" i="9" s="1"/>
  <c r="AX54" i="10"/>
  <c r="BR73" i="10"/>
  <c r="BV89" i="10"/>
  <c r="BT89" i="10"/>
  <c r="BN50" i="10"/>
  <c r="AT8" i="9"/>
  <c r="AW8" i="9" s="1"/>
  <c r="AO37" i="9"/>
  <c r="BW89" i="10"/>
  <c r="BR78" i="10"/>
  <c r="AE138" i="10"/>
  <c r="BM57" i="10"/>
  <c r="BU89" i="10"/>
  <c r="BW78" i="10"/>
  <c r="AW54" i="10"/>
  <c r="BH54" i="10" s="1"/>
  <c r="BV70" i="10"/>
  <c r="BR88" i="10"/>
  <c r="BS88" i="10"/>
  <c r="BP88" i="10"/>
  <c r="BU86" i="10"/>
  <c r="BT86" i="10"/>
  <c r="BW86" i="10"/>
  <c r="BV86" i="10"/>
  <c r="BX86" i="10"/>
  <c r="BU87" i="10"/>
  <c r="BT87" i="10"/>
  <c r="BV95" i="10"/>
  <c r="AT15" i="9"/>
  <c r="AW15" i="9" s="1"/>
  <c r="AJ57" i="9"/>
  <c r="AL57" i="9" s="1"/>
  <c r="AJ59" i="9"/>
  <c r="AO59" i="9" s="1"/>
  <c r="AK171" i="10"/>
  <c r="AW58" i="10"/>
  <c r="BC58" i="10" s="1"/>
  <c r="BV76" i="10"/>
  <c r="BV75" i="10"/>
  <c r="BV69" i="10"/>
  <c r="BO17" i="10"/>
  <c r="BO55" i="10"/>
  <c r="BX67" i="10"/>
  <c r="BV67" i="10"/>
  <c r="BU67" i="10"/>
  <c r="BT67" i="10"/>
  <c r="BW67" i="10"/>
  <c r="AX58" i="10"/>
  <c r="AX56" i="10"/>
  <c r="AX59" i="10"/>
  <c r="AY59" i="10" s="1"/>
  <c r="AZ59" i="10" s="1"/>
  <c r="BX69" i="10"/>
  <c r="BU76" i="10"/>
  <c r="AR12" i="9"/>
  <c r="AO41" i="9"/>
  <c r="BT78" i="10"/>
  <c r="AW50" i="10"/>
  <c r="BH50" i="10" s="1"/>
  <c r="BR74" i="10"/>
  <c r="BO43" i="10"/>
  <c r="BQ75" i="10"/>
  <c r="AF156" i="10"/>
  <c r="BQ69" i="10"/>
  <c r="AX49" i="10"/>
  <c r="BS74" i="10"/>
  <c r="BO32" i="10"/>
  <c r="AT19" i="9"/>
  <c r="AW19" i="9" s="1"/>
  <c r="BF51" i="10"/>
  <c r="BO18" i="10"/>
  <c r="AK168" i="10"/>
  <c r="BS69" i="10"/>
  <c r="BO9" i="10"/>
  <c r="BN21" i="10"/>
  <c r="AY11" i="10"/>
  <c r="AZ11" i="10" s="1"/>
  <c r="AY37" i="10"/>
  <c r="AZ37" i="10" s="1"/>
  <c r="BR86" i="10"/>
  <c r="BD22" i="10"/>
  <c r="BK22" i="10"/>
  <c r="BJ22" i="10"/>
  <c r="BK16" i="10"/>
  <c r="BJ16" i="10"/>
  <c r="BD16" i="10"/>
  <c r="BW80" i="10"/>
  <c r="BS72" i="10"/>
  <c r="BR72" i="10"/>
  <c r="AA157" i="10"/>
  <c r="BD14" i="10"/>
  <c r="BK14" i="10"/>
  <c r="BJ14" i="10"/>
  <c r="AY8" i="10"/>
  <c r="AZ8" i="10" s="1"/>
  <c r="BK10" i="10"/>
  <c r="BJ10" i="10"/>
  <c r="BD10" i="10"/>
  <c r="AF29" i="10"/>
  <c r="R29" i="10"/>
  <c r="R130" i="10" s="1"/>
  <c r="G29" i="10"/>
  <c r="G130" i="10" s="1"/>
  <c r="AQ29" i="10"/>
  <c r="AQ130" i="10" s="1"/>
  <c r="AE29" i="10"/>
  <c r="Q29" i="10"/>
  <c r="Q130" i="10" s="1"/>
  <c r="C29" i="10"/>
  <c r="C130" i="10" s="1"/>
  <c r="AP29" i="10"/>
  <c r="AP130" i="10" s="1"/>
  <c r="AD29" i="10"/>
  <c r="P29" i="10"/>
  <c r="P130" i="10" s="1"/>
  <c r="AO29" i="10"/>
  <c r="AO130" i="10" s="1"/>
  <c r="AC29" i="10"/>
  <c r="O29" i="10"/>
  <c r="O130" i="10" s="1"/>
  <c r="AN29" i="10"/>
  <c r="AN130" i="10" s="1"/>
  <c r="V29" i="10"/>
  <c r="V130" i="10" s="1"/>
  <c r="M29" i="10"/>
  <c r="M130" i="10" s="1"/>
  <c r="AU29" i="10"/>
  <c r="AU130" i="10" s="1"/>
  <c r="AM29" i="10"/>
  <c r="AM130" i="10" s="1"/>
  <c r="U29" i="10"/>
  <c r="U130" i="10" s="1"/>
  <c r="L29" i="10"/>
  <c r="L130" i="10" s="1"/>
  <c r="I29" i="10"/>
  <c r="I130" i="10" s="1"/>
  <c r="H29" i="10"/>
  <c r="H130" i="10" s="1"/>
  <c r="AT29" i="10"/>
  <c r="AT130" i="10" s="1"/>
  <c r="AS29" i="10"/>
  <c r="AS130" i="10" s="1"/>
  <c r="AH29" i="10"/>
  <c r="AH130" i="10" s="1"/>
  <c r="T29" i="10"/>
  <c r="T130" i="10" s="1"/>
  <c r="S29" i="10"/>
  <c r="S130" i="10" s="1"/>
  <c r="Z29" i="9"/>
  <c r="R29" i="9"/>
  <c r="AV29" i="9" s="1"/>
  <c r="J29" i="9"/>
  <c r="AG29" i="10"/>
  <c r="Y29" i="9"/>
  <c r="Q29" i="9"/>
  <c r="AU29" i="9" s="1"/>
  <c r="I29" i="9"/>
  <c r="X29" i="9"/>
  <c r="P29" i="9"/>
  <c r="AJ29" i="9" s="1"/>
  <c r="AK29" i="9" s="1"/>
  <c r="H29" i="9"/>
  <c r="AF29" i="9"/>
  <c r="AD29" i="9"/>
  <c r="U29" i="9"/>
  <c r="M29" i="9"/>
  <c r="W29" i="9"/>
  <c r="G29" i="9"/>
  <c r="V29" i="9"/>
  <c r="C29" i="9"/>
  <c r="AC29" i="9"/>
  <c r="T29" i="9"/>
  <c r="AM29" i="9" s="1"/>
  <c r="S29" i="9"/>
  <c r="AW29" i="9" s="1"/>
  <c r="O29" i="9"/>
  <c r="AE29" i="9"/>
  <c r="N29" i="9"/>
  <c r="AB29" i="9"/>
  <c r="L29" i="9"/>
  <c r="AA29" i="9"/>
  <c r="K29" i="9"/>
  <c r="BV80" i="10"/>
  <c r="BU80" i="10"/>
  <c r="BN54" i="10"/>
  <c r="AY35" i="10"/>
  <c r="AZ35" i="10" s="1"/>
  <c r="AQ19" i="9"/>
  <c r="AV19" i="9"/>
  <c r="AU19" i="9"/>
  <c r="AQ15" i="9"/>
  <c r="AV15" i="9"/>
  <c r="AU15" i="9"/>
  <c r="BM17" i="10"/>
  <c r="AD122" i="10"/>
  <c r="BO60" i="10"/>
  <c r="AF157" i="10"/>
  <c r="BO56" i="10"/>
  <c r="AF153" i="10"/>
  <c r="AD153" i="10"/>
  <c r="BM56" i="10"/>
  <c r="BO52" i="10"/>
  <c r="AF149" i="10"/>
  <c r="AD144" i="10"/>
  <c r="BM43" i="10"/>
  <c r="AF143" i="10"/>
  <c r="BO42" i="10"/>
  <c r="AO38" i="9"/>
  <c r="AR38" i="9"/>
  <c r="AN38" i="9"/>
  <c r="AS38" i="9"/>
  <c r="BM36" i="10"/>
  <c r="AD137" i="10"/>
  <c r="BN31" i="10"/>
  <c r="AE132" i="10"/>
  <c r="BN10" i="10"/>
  <c r="AE115" i="10"/>
  <c r="Z152" i="10"/>
  <c r="BA55" i="10"/>
  <c r="BG55" i="10" s="1"/>
  <c r="AV14" i="9"/>
  <c r="AU14" i="9"/>
  <c r="AQ14" i="9"/>
  <c r="AR14" i="9"/>
  <c r="BN14" i="10"/>
  <c r="AE119" i="10"/>
  <c r="Z150" i="10"/>
  <c r="BA53" i="10"/>
  <c r="BG53" i="10" s="1"/>
  <c r="AF146" i="10"/>
  <c r="BO49" i="10"/>
  <c r="BN49" i="10"/>
  <c r="AE146" i="10"/>
  <c r="AF150" i="10"/>
  <c r="BO53" i="10"/>
  <c r="BN12" i="10"/>
  <c r="AE117" i="10"/>
  <c r="AV20" i="9"/>
  <c r="AU20" i="9"/>
  <c r="AQ20" i="9"/>
  <c r="BN20" i="10"/>
  <c r="AE125" i="10"/>
  <c r="AK169" i="10"/>
  <c r="BQ76" i="10"/>
  <c r="Y145" i="10"/>
  <c r="AW48" i="10"/>
  <c r="BH48" i="10" s="1"/>
  <c r="AS41" i="9"/>
  <c r="AR41" i="9"/>
  <c r="AN41" i="9"/>
  <c r="BN39" i="10"/>
  <c r="AE140" i="10"/>
  <c r="AY33" i="10"/>
  <c r="AZ33" i="10" s="1"/>
  <c r="AC134" i="10"/>
  <c r="AV16" i="9"/>
  <c r="AU16" i="9"/>
  <c r="AQ16" i="9"/>
  <c r="AD114" i="10"/>
  <c r="BM9" i="10"/>
  <c r="AE156" i="10"/>
  <c r="BN59" i="10"/>
  <c r="AQ13" i="9"/>
  <c r="AV13" i="9"/>
  <c r="AU13" i="9"/>
  <c r="AD158" i="10"/>
  <c r="BM61" i="10"/>
  <c r="Z158" i="10"/>
  <c r="BA61" i="10"/>
  <c r="BG61" i="10" s="1"/>
  <c r="BM12" i="10"/>
  <c r="AD117" i="10"/>
  <c r="AD120" i="10"/>
  <c r="BM15" i="10"/>
  <c r="AE113" i="10"/>
  <c r="BN8" i="10"/>
  <c r="AS42" i="9"/>
  <c r="AR42" i="9"/>
  <c r="AN42" i="9"/>
  <c r="AS37" i="9"/>
  <c r="AN37" i="9"/>
  <c r="AR37" i="9"/>
  <c r="BO34" i="10"/>
  <c r="AF135" i="10"/>
  <c r="BX73" i="10"/>
  <c r="BP73" i="10"/>
  <c r="AK166" i="10"/>
  <c r="BW87" i="10"/>
  <c r="BN52" i="10"/>
  <c r="BJ20" i="10"/>
  <c r="BD20" i="10"/>
  <c r="BK20" i="10"/>
  <c r="BD9" i="10"/>
  <c r="BJ9" i="10"/>
  <c r="BK9" i="10"/>
  <c r="BM18" i="10"/>
  <c r="AD123" i="10"/>
  <c r="AJ52" i="9"/>
  <c r="AK52" i="9" s="1"/>
  <c r="BR89" i="10"/>
  <c r="BV90" i="10"/>
  <c r="BR76" i="10"/>
  <c r="AW62" i="10"/>
  <c r="BH62" i="10" s="1"/>
  <c r="BF55" i="10"/>
  <c r="BT76" i="10"/>
  <c r="BO22" i="10"/>
  <c r="BX71" i="10"/>
  <c r="BV71" i="10"/>
  <c r="BU71" i="10"/>
  <c r="BT71" i="10"/>
  <c r="AK164" i="10"/>
  <c r="BQ71" i="10"/>
  <c r="BP71" i="10"/>
  <c r="AQ43" i="9"/>
  <c r="AT43" i="9" s="1"/>
  <c r="AN43" i="9"/>
  <c r="AS43" i="9"/>
  <c r="AR43" i="9"/>
  <c r="AR40" i="9"/>
  <c r="AS40" i="9"/>
  <c r="AN40" i="9"/>
  <c r="AD141" i="10"/>
  <c r="BM40" i="10"/>
  <c r="BO38" i="10"/>
  <c r="AF139" i="10"/>
  <c r="AO35" i="9"/>
  <c r="AN35" i="9"/>
  <c r="AS35" i="9"/>
  <c r="AR35" i="9"/>
  <c r="AR32" i="9"/>
  <c r="AS32" i="9"/>
  <c r="AN32" i="9"/>
  <c r="BM32" i="10"/>
  <c r="AD133" i="10"/>
  <c r="AE116" i="10"/>
  <c r="BN11" i="10"/>
  <c r="Z148" i="10"/>
  <c r="BA51" i="10"/>
  <c r="BG51" i="10" s="1"/>
  <c r="AE158" i="10"/>
  <c r="BN61" i="10"/>
  <c r="BO61" i="10"/>
  <c r="AF158" i="10"/>
  <c r="AW49" i="10"/>
  <c r="Y146" i="10"/>
  <c r="BS80" i="10"/>
  <c r="AK173" i="10"/>
  <c r="BM60" i="10"/>
  <c r="AD157" i="10"/>
  <c r="AD121" i="10"/>
  <c r="BM16" i="10"/>
  <c r="BX87" i="10"/>
  <c r="BX74" i="10"/>
  <c r="BP74" i="10"/>
  <c r="BW74" i="10"/>
  <c r="BM19" i="10"/>
  <c r="AD124" i="10"/>
  <c r="BO54" i="10"/>
  <c r="AF151" i="10"/>
  <c r="AO6" i="10"/>
  <c r="AO111" i="10" s="1"/>
  <c r="AM6" i="10"/>
  <c r="AM111" i="10" s="1"/>
  <c r="X6" i="10"/>
  <c r="X111" i="10" s="1"/>
  <c r="M6" i="10"/>
  <c r="M111" i="10" s="1"/>
  <c r="AU6" i="10"/>
  <c r="AU111" i="10" s="1"/>
  <c r="AI6" i="10"/>
  <c r="AI111" i="10" s="1"/>
  <c r="W6" i="10"/>
  <c r="W111" i="10" s="1"/>
  <c r="L6" i="10"/>
  <c r="L111" i="10" s="1"/>
  <c r="AT6" i="10"/>
  <c r="AT111" i="10" s="1"/>
  <c r="AH6" i="10"/>
  <c r="AH111" i="10" s="1"/>
  <c r="V6" i="10"/>
  <c r="V111" i="10" s="1"/>
  <c r="K6" i="10"/>
  <c r="K111" i="10" s="1"/>
  <c r="AS6" i="10"/>
  <c r="AS111" i="10" s="1"/>
  <c r="AG6" i="10"/>
  <c r="U6" i="10"/>
  <c r="U111" i="10" s="1"/>
  <c r="J6" i="10"/>
  <c r="J111" i="10" s="1"/>
  <c r="AQ6" i="10"/>
  <c r="AQ111" i="10" s="1"/>
  <c r="AF6" i="10"/>
  <c r="R6" i="10"/>
  <c r="R111" i="10" s="1"/>
  <c r="I6" i="10"/>
  <c r="I111" i="10" s="1"/>
  <c r="AD6" i="10"/>
  <c r="P6" i="10"/>
  <c r="P111" i="10" s="1"/>
  <c r="G6" i="10"/>
  <c r="G111" i="10" s="1"/>
  <c r="AC6" i="10"/>
  <c r="Q6" i="10"/>
  <c r="Q111" i="10" s="1"/>
  <c r="O6" i="10"/>
  <c r="O111" i="10" s="1"/>
  <c r="H6" i="10"/>
  <c r="H111" i="10" s="1"/>
  <c r="C6" i="10"/>
  <c r="C111" i="10" s="1"/>
  <c r="AP6" i="10"/>
  <c r="AP111" i="10" s="1"/>
  <c r="AE6" i="10"/>
  <c r="AN6" i="10"/>
  <c r="AN111" i="10" s="1"/>
  <c r="AG6" i="9"/>
  <c r="W6" i="9"/>
  <c r="O6" i="9"/>
  <c r="G6" i="9"/>
  <c r="AF6" i="9"/>
  <c r="AD6" i="9"/>
  <c r="V6" i="9"/>
  <c r="N6" i="9"/>
  <c r="C6" i="9"/>
  <c r="AE6" i="9" s="1"/>
  <c r="AA6" i="9"/>
  <c r="AY6" i="9" s="1"/>
  <c r="S6" i="9"/>
  <c r="AP6" i="9" s="1"/>
  <c r="K6" i="9"/>
  <c r="AC6" i="9"/>
  <c r="Q6" i="9"/>
  <c r="AB6" i="9"/>
  <c r="AZ6" i="9" s="1"/>
  <c r="P6" i="9"/>
  <c r="Z6" i="9"/>
  <c r="AX6" i="9" s="1"/>
  <c r="M6" i="9"/>
  <c r="Y6" i="9"/>
  <c r="L6" i="9"/>
  <c r="X6" i="9"/>
  <c r="J6" i="9"/>
  <c r="U6" i="9"/>
  <c r="I6" i="9"/>
  <c r="AI6" i="9"/>
  <c r="T6" i="9"/>
  <c r="H6" i="9"/>
  <c r="AH6" i="9"/>
  <c r="R6" i="9"/>
  <c r="AM6" i="9" s="1"/>
  <c r="AN6" i="9" s="1"/>
  <c r="BP87" i="10"/>
  <c r="BQ88" i="10"/>
  <c r="BP76" i="10"/>
  <c r="BT75" i="10"/>
  <c r="BB23" i="10"/>
  <c r="BC23" i="10" s="1"/>
  <c r="BI23" i="10" s="1"/>
  <c r="BM62" i="10"/>
  <c r="BO19" i="10"/>
  <c r="AW52" i="10"/>
  <c r="BH52" i="10" s="1"/>
  <c r="BK8" i="10"/>
  <c r="BJ8" i="10"/>
  <c r="BD8" i="10"/>
  <c r="AY21" i="10"/>
  <c r="AZ21" i="10" s="1"/>
  <c r="BD18" i="10"/>
  <c r="AK167" i="10"/>
  <c r="AW60" i="10"/>
  <c r="BH60" i="10" s="1"/>
  <c r="Y157" i="10"/>
  <c r="AO5" i="10"/>
  <c r="AO110" i="10" s="1"/>
  <c r="AU5" i="10"/>
  <c r="AU110" i="10" s="1"/>
  <c r="AI5" i="10"/>
  <c r="AI110" i="10" s="1"/>
  <c r="W5" i="10"/>
  <c r="W110" i="10" s="1"/>
  <c r="L5" i="10"/>
  <c r="L110" i="10" s="1"/>
  <c r="AT5" i="10"/>
  <c r="AT110" i="10" s="1"/>
  <c r="AH5" i="10"/>
  <c r="AH110" i="10" s="1"/>
  <c r="V5" i="10"/>
  <c r="V110" i="10" s="1"/>
  <c r="K5" i="10"/>
  <c r="K110" i="10" s="1"/>
  <c r="AS5" i="10"/>
  <c r="AS110" i="10" s="1"/>
  <c r="AG5" i="10"/>
  <c r="U5" i="10"/>
  <c r="U110" i="10" s="1"/>
  <c r="J5" i="10"/>
  <c r="J110" i="10" s="1"/>
  <c r="AQ5" i="10"/>
  <c r="AQ110" i="10" s="1"/>
  <c r="AF5" i="10"/>
  <c r="R5" i="10"/>
  <c r="R110" i="10" s="1"/>
  <c r="I5" i="10"/>
  <c r="I110" i="10" s="1"/>
  <c r="AP5" i="10"/>
  <c r="AP110" i="10" s="1"/>
  <c r="AE5" i="10"/>
  <c r="Q5" i="10"/>
  <c r="Q110" i="10" s="1"/>
  <c r="H5" i="10"/>
  <c r="H110" i="10" s="1"/>
  <c r="AN5" i="10"/>
  <c r="AN110" i="10" s="1"/>
  <c r="AC5" i="10"/>
  <c r="O5" i="10"/>
  <c r="O110" i="10" s="1"/>
  <c r="C5" i="10"/>
  <c r="C110" i="10" s="1"/>
  <c r="X5" i="10"/>
  <c r="X110" i="10" s="1"/>
  <c r="P5" i="10"/>
  <c r="P110" i="10" s="1"/>
  <c r="M5" i="10"/>
  <c r="M110" i="10" s="1"/>
  <c r="G5" i="10"/>
  <c r="G110" i="10" s="1"/>
  <c r="AM5" i="10"/>
  <c r="AM110" i="10" s="1"/>
  <c r="AF5" i="9"/>
  <c r="AD5" i="10"/>
  <c r="AA5" i="9"/>
  <c r="AY5" i="9" s="1"/>
  <c r="S5" i="9"/>
  <c r="AP5" i="9" s="1"/>
  <c r="K5" i="9"/>
  <c r="Z5" i="9"/>
  <c r="AX5" i="9" s="1"/>
  <c r="R5" i="9"/>
  <c r="AM5" i="9" s="1"/>
  <c r="AN5" i="9" s="1"/>
  <c r="J5" i="9"/>
  <c r="AG5" i="9"/>
  <c r="W5" i="9"/>
  <c r="O5" i="9"/>
  <c r="G5" i="9"/>
  <c r="AH5" i="9"/>
  <c r="T5" i="9"/>
  <c r="C5" i="9"/>
  <c r="AE5" i="9" s="1"/>
  <c r="AD5" i="9"/>
  <c r="Q5" i="9"/>
  <c r="AC5" i="9"/>
  <c r="P5" i="9"/>
  <c r="AB5" i="9"/>
  <c r="AZ5" i="9" s="1"/>
  <c r="N5" i="9"/>
  <c r="Y5" i="9"/>
  <c r="M5" i="9"/>
  <c r="X5" i="9"/>
  <c r="L5" i="9"/>
  <c r="V5" i="9"/>
  <c r="I5" i="9"/>
  <c r="H5" i="9"/>
  <c r="AI5" i="9"/>
  <c r="U5" i="9"/>
  <c r="AR20" i="9"/>
  <c r="AJ50" i="9"/>
  <c r="AK50" i="9" s="1"/>
  <c r="BQ87" i="10"/>
  <c r="BV87" i="10"/>
  <c r="BX88" i="10"/>
  <c r="BW88" i="10"/>
  <c r="BW90" i="10"/>
  <c r="BW73" i="10"/>
  <c r="BU73" i="10"/>
  <c r="AX62" i="10"/>
  <c r="BF50" i="10"/>
  <c r="BV79" i="10"/>
  <c r="BW76" i="10"/>
  <c r="BA60" i="10"/>
  <c r="BG60" i="10" s="1"/>
  <c r="BT68" i="10"/>
  <c r="BN48" i="10"/>
  <c r="AY22" i="10"/>
  <c r="AZ22" i="10" s="1"/>
  <c r="BU75" i="10"/>
  <c r="BK21" i="10"/>
  <c r="BJ21" i="10"/>
  <c r="BD21" i="10"/>
  <c r="BB39" i="10"/>
  <c r="BC39" i="10" s="1"/>
  <c r="BK39" i="10" s="1"/>
  <c r="BQ67" i="10"/>
  <c r="AY19" i="10"/>
  <c r="AZ19" i="10" s="1"/>
  <c r="Z147" i="10"/>
  <c r="BS68" i="10"/>
  <c r="BS78" i="10"/>
  <c r="BP78" i="10"/>
  <c r="BQ78" i="10"/>
  <c r="BV78" i="10"/>
  <c r="BT70" i="10"/>
  <c r="BS70" i="10"/>
  <c r="BQ70" i="10"/>
  <c r="BP70" i="10"/>
  <c r="BW70" i="10"/>
  <c r="AK163" i="10"/>
  <c r="BX70" i="10"/>
  <c r="BU70" i="10"/>
  <c r="AV22" i="9"/>
  <c r="AU22" i="9"/>
  <c r="AQ22" i="9"/>
  <c r="AV12" i="9"/>
  <c r="AU12" i="9"/>
  <c r="AQ12" i="9"/>
  <c r="BN18" i="10"/>
  <c r="AE123" i="10"/>
  <c r="BM48" i="10"/>
  <c r="AD145" i="10"/>
  <c r="AE144" i="10"/>
  <c r="BN43" i="10"/>
  <c r="AY42" i="10"/>
  <c r="AZ42" i="10" s="1"/>
  <c r="AC143" i="10"/>
  <c r="AF142" i="10"/>
  <c r="BO41" i="10"/>
  <c r="BN38" i="10"/>
  <c r="AE139" i="10"/>
  <c r="AD138" i="10"/>
  <c r="BM37" i="10"/>
  <c r="AS36" i="9"/>
  <c r="AR36" i="9"/>
  <c r="AN36" i="9"/>
  <c r="BN35" i="10"/>
  <c r="AE136" i="10"/>
  <c r="BM35" i="10"/>
  <c r="AD136" i="10"/>
  <c r="BO33" i="10"/>
  <c r="AF134" i="10"/>
  <c r="AS31" i="9"/>
  <c r="AR31" i="9"/>
  <c r="AN31" i="9"/>
  <c r="BM10" i="10"/>
  <c r="AD115" i="10"/>
  <c r="AQ9" i="9"/>
  <c r="AV9" i="9"/>
  <c r="AU9" i="9"/>
  <c r="BM23" i="10"/>
  <c r="AD128" i="10"/>
  <c r="BM14" i="10"/>
  <c r="AD119" i="10"/>
  <c r="BN57" i="10"/>
  <c r="AE154" i="10"/>
  <c r="Y154" i="10"/>
  <c r="AW57" i="10"/>
  <c r="AK165" i="10"/>
  <c r="BU72" i="10"/>
  <c r="BW72" i="10"/>
  <c r="BQ72" i="10"/>
  <c r="BN62" i="10"/>
  <c r="BQ80" i="10"/>
  <c r="BX80" i="10"/>
  <c r="BS87" i="10"/>
  <c r="BP90" i="10"/>
  <c r="BV72" i="10"/>
  <c r="BT72" i="10"/>
  <c r="BO12" i="10"/>
  <c r="BT74" i="10"/>
  <c r="AE127" i="10"/>
  <c r="BN22" i="10"/>
  <c r="BM8" i="10"/>
  <c r="AD113" i="10"/>
  <c r="BO48" i="10"/>
  <c r="AF145" i="10"/>
  <c r="AS39" i="9"/>
  <c r="AR39" i="9"/>
  <c r="AN39" i="9"/>
  <c r="AD152" i="10"/>
  <c r="BM55" i="10"/>
  <c r="AD126" i="10"/>
  <c r="BM21" i="10"/>
  <c r="AR11" i="9"/>
  <c r="AQ11" i="9"/>
  <c r="AV11" i="9"/>
  <c r="AU11" i="9"/>
  <c r="AR23" i="9"/>
  <c r="AQ23" i="9"/>
  <c r="AV23" i="9"/>
  <c r="AU23" i="9"/>
  <c r="BM51" i="10"/>
  <c r="AD148" i="10"/>
  <c r="BT77" i="10"/>
  <c r="AK170" i="10"/>
  <c r="AE129" i="10"/>
  <c r="BN24" i="10"/>
  <c r="BA57" i="10"/>
  <c r="BG57" i="10" s="1"/>
  <c r="Z154" i="10"/>
  <c r="AE150" i="10"/>
  <c r="BN53" i="10"/>
  <c r="BM20" i="10"/>
  <c r="AD125" i="10"/>
  <c r="AR18" i="9"/>
  <c r="AV18" i="9"/>
  <c r="AU18" i="9"/>
  <c r="AQ18" i="9"/>
  <c r="AO7" i="10"/>
  <c r="AO112" i="10" s="1"/>
  <c r="AN7" i="10"/>
  <c r="AN112" i="10" s="1"/>
  <c r="AC7" i="10"/>
  <c r="O7" i="10"/>
  <c r="O112" i="10" s="1"/>
  <c r="C7" i="10"/>
  <c r="C112" i="10" s="1"/>
  <c r="AM7" i="10"/>
  <c r="AM112" i="10" s="1"/>
  <c r="X7" i="10"/>
  <c r="X112" i="10" s="1"/>
  <c r="M7" i="10"/>
  <c r="M112" i="10" s="1"/>
  <c r="AI7" i="10"/>
  <c r="AI112" i="10" s="1"/>
  <c r="W7" i="10"/>
  <c r="W112" i="10" s="1"/>
  <c r="L7" i="10"/>
  <c r="L112" i="10" s="1"/>
  <c r="AU7" i="10"/>
  <c r="AU112" i="10" s="1"/>
  <c r="AH7" i="10"/>
  <c r="AH112" i="10" s="1"/>
  <c r="V7" i="10"/>
  <c r="V112" i="10" s="1"/>
  <c r="K7" i="10"/>
  <c r="K112" i="10" s="1"/>
  <c r="AT7" i="10"/>
  <c r="AT112" i="10" s="1"/>
  <c r="AG7" i="10"/>
  <c r="U7" i="10"/>
  <c r="U112" i="10" s="1"/>
  <c r="J7" i="10"/>
  <c r="J112" i="10" s="1"/>
  <c r="AQ7" i="10"/>
  <c r="AQ112" i="10" s="1"/>
  <c r="AE7" i="10"/>
  <c r="Q7" i="10"/>
  <c r="Q112" i="10" s="1"/>
  <c r="H7" i="10"/>
  <c r="H112" i="10" s="1"/>
  <c r="AD7" i="10"/>
  <c r="R7" i="10"/>
  <c r="R112" i="10" s="1"/>
  <c r="P7" i="10"/>
  <c r="P112" i="10" s="1"/>
  <c r="I7" i="10"/>
  <c r="I112" i="10" s="1"/>
  <c r="G7" i="10"/>
  <c r="G112" i="10" s="1"/>
  <c r="AS7" i="10"/>
  <c r="AS112" i="10" s="1"/>
  <c r="AF7" i="10"/>
  <c r="AF7" i="9"/>
  <c r="AA7" i="9"/>
  <c r="AY7" i="9" s="1"/>
  <c r="S7" i="9"/>
  <c r="AP7" i="9" s="1"/>
  <c r="K7" i="9"/>
  <c r="Z7" i="9"/>
  <c r="AX7" i="9" s="1"/>
  <c r="R7" i="9"/>
  <c r="AM7" i="9" s="1"/>
  <c r="AN7" i="9" s="1"/>
  <c r="J7" i="9"/>
  <c r="AG7" i="9"/>
  <c r="W7" i="9"/>
  <c r="O7" i="9"/>
  <c r="G7" i="9"/>
  <c r="AP7" i="10"/>
  <c r="AP112" i="10" s="1"/>
  <c r="AB7" i="9"/>
  <c r="AZ7" i="9" s="1"/>
  <c r="N7" i="9"/>
  <c r="Y7" i="9"/>
  <c r="M7" i="9"/>
  <c r="X7" i="9"/>
  <c r="L7" i="9"/>
  <c r="V7" i="9"/>
  <c r="I7" i="9"/>
  <c r="AI7" i="9"/>
  <c r="U7" i="9"/>
  <c r="H7" i="9"/>
  <c r="AH7" i="9"/>
  <c r="T7" i="9"/>
  <c r="C7" i="9"/>
  <c r="AE7" i="9" s="1"/>
  <c r="AD7" i="9"/>
  <c r="Q7" i="9"/>
  <c r="AC7" i="9"/>
  <c r="P7" i="9"/>
  <c r="BR80" i="10"/>
  <c r="BP80" i="10"/>
  <c r="BT73" i="10"/>
  <c r="BS73" i="10"/>
  <c r="BQ73" i="10"/>
  <c r="BK24" i="10"/>
  <c r="BJ24" i="10"/>
  <c r="BD24" i="10"/>
  <c r="AO42" i="9"/>
  <c r="AQ17" i="9"/>
  <c r="AV17" i="9"/>
  <c r="AU17" i="9"/>
  <c r="BM52" i="10"/>
  <c r="AD149" i="10"/>
  <c r="AE143" i="10"/>
  <c r="BN42" i="10"/>
  <c r="AO34" i="9"/>
  <c r="AS34" i="9"/>
  <c r="AR34" i="9"/>
  <c r="AN34" i="9"/>
  <c r="BN34" i="10"/>
  <c r="AE135" i="10"/>
  <c r="BM31" i="10"/>
  <c r="AD132" i="10"/>
  <c r="BN16" i="10"/>
  <c r="AE121" i="10"/>
  <c r="AE114" i="10"/>
  <c r="BN9" i="10"/>
  <c r="AD129" i="10"/>
  <c r="BM24" i="10"/>
  <c r="AW61" i="10"/>
  <c r="Y158" i="10"/>
  <c r="AW53" i="10"/>
  <c r="Y150" i="10"/>
  <c r="AD127" i="10"/>
  <c r="BM22" i="10"/>
  <c r="BX72" i="10"/>
  <c r="BB15" i="10"/>
  <c r="BC15" i="10" s="1"/>
  <c r="BI15" i="10" s="1"/>
  <c r="Z155" i="10"/>
  <c r="AF155" i="10"/>
  <c r="BO58" i="10"/>
  <c r="AF147" i="10"/>
  <c r="BO50" i="10"/>
  <c r="AV8" i="9"/>
  <c r="AU8" i="9"/>
  <c r="AQ8" i="9"/>
  <c r="AS33" i="9"/>
  <c r="AR33" i="9"/>
  <c r="AN33" i="9"/>
  <c r="AV10" i="9"/>
  <c r="AU10" i="9"/>
  <c r="AQ10" i="9"/>
  <c r="BN55" i="10"/>
  <c r="AE152" i="10"/>
  <c r="AQ21" i="9"/>
  <c r="AV21" i="9"/>
  <c r="AU21" i="9"/>
  <c r="BM11" i="10"/>
  <c r="AD116" i="10"/>
  <c r="BT81" i="10"/>
  <c r="AK174" i="10"/>
  <c r="AD156" i="10"/>
  <c r="BM59" i="10"/>
  <c r="BA59" i="10"/>
  <c r="BG59" i="10" s="1"/>
  <c r="Z156" i="10"/>
  <c r="BN51" i="10"/>
  <c r="AE148" i="10"/>
  <c r="BM13" i="10"/>
  <c r="AD118" i="10"/>
  <c r="AV24" i="9"/>
  <c r="AU24" i="9"/>
  <c r="AQ24" i="9"/>
  <c r="BO57" i="10"/>
  <c r="AF154" i="10"/>
  <c r="BM49" i="10"/>
  <c r="AD146" i="10"/>
  <c r="BA49" i="10"/>
  <c r="BG49" i="10" s="1"/>
  <c r="Z146" i="10"/>
  <c r="X14" i="8"/>
  <c r="N32" i="2" s="1"/>
  <c r="X89" i="9"/>
  <c r="AK175" i="10"/>
  <c r="BP86" i="10"/>
  <c r="Z14" i="8"/>
  <c r="N33" i="2" s="1"/>
  <c r="Z88" i="9"/>
  <c r="W14" i="8"/>
  <c r="P32" i="2" s="1"/>
  <c r="W89" i="9"/>
  <c r="BR87" i="10"/>
  <c r="AK176" i="10"/>
  <c r="Y14" i="8"/>
  <c r="P33" i="2" s="1"/>
  <c r="BX89" i="10"/>
  <c r="BP89" i="10"/>
  <c r="AK178" i="10"/>
  <c r="AR86" i="10"/>
  <c r="AR175" i="10" s="1"/>
  <c r="AK177" i="10"/>
  <c r="BU88" i="10"/>
  <c r="BS86" i="10"/>
  <c r="BD43" i="10"/>
  <c r="BK43" i="10"/>
  <c r="BJ43" i="10"/>
  <c r="BK36" i="10"/>
  <c r="BD36" i="10"/>
  <c r="BK40" i="10"/>
  <c r="BJ40" i="10"/>
  <c r="BD40" i="10"/>
  <c r="BK38" i="10"/>
  <c r="BJ38" i="10"/>
  <c r="BD38" i="10"/>
  <c r="BK32" i="10"/>
  <c r="BJ32" i="10"/>
  <c r="BD32" i="10"/>
  <c r="BK31" i="10"/>
  <c r="BJ31" i="10"/>
  <c r="BD31" i="10"/>
  <c r="AK61" i="9"/>
  <c r="AO61" i="9"/>
  <c r="AK55" i="9"/>
  <c r="AO55" i="9"/>
  <c r="AK49" i="9"/>
  <c r="AO49" i="9"/>
  <c r="AO56" i="9"/>
  <c r="AK56" i="9"/>
  <c r="AA14" i="8"/>
  <c r="O35" i="2" s="1"/>
  <c r="AO27" i="3"/>
  <c r="K26" i="2" s="1"/>
  <c r="K36" i="2" s="1"/>
  <c r="K39" i="2" s="1"/>
  <c r="E36" i="2"/>
  <c r="E39" i="2" s="1"/>
  <c r="AP27" i="3"/>
  <c r="AN27" i="3"/>
  <c r="J26" i="2" s="1"/>
  <c r="AM27" i="3"/>
  <c r="BI32" i="10"/>
  <c r="BE32" i="10"/>
  <c r="BI11" i="10"/>
  <c r="BE11" i="10"/>
  <c r="BE31" i="10"/>
  <c r="BI31" i="10"/>
  <c r="BE8" i="10"/>
  <c r="BI8" i="10"/>
  <c r="BE9" i="10"/>
  <c r="BI9" i="10"/>
  <c r="BE43" i="10"/>
  <c r="BI43" i="10"/>
  <c r="BI21" i="10"/>
  <c r="BE21" i="10"/>
  <c r="BI40" i="10"/>
  <c r="BE40" i="10"/>
  <c r="BE89" i="10"/>
  <c r="BI89" i="10"/>
  <c r="BH59" i="10"/>
  <c r="BI75" i="10"/>
  <c r="BE75" i="10"/>
  <c r="BL71" i="10"/>
  <c r="BI67" i="10"/>
  <c r="BE67" i="10"/>
  <c r="BE22" i="10"/>
  <c r="BI22" i="10"/>
  <c r="BE14" i="10"/>
  <c r="BI14" i="10"/>
  <c r="BL77" i="10"/>
  <c r="BE78" i="10"/>
  <c r="BI78" i="10"/>
  <c r="BE24" i="10"/>
  <c r="BI24" i="10"/>
  <c r="BH55" i="10"/>
  <c r="BE20" i="10"/>
  <c r="BI20" i="10"/>
  <c r="BI72" i="10"/>
  <c r="BL72" i="10" s="1"/>
  <c r="BE72" i="10"/>
  <c r="BE13" i="10"/>
  <c r="BI88" i="10"/>
  <c r="BL88" i="10" s="1"/>
  <c r="BE88" i="10"/>
  <c r="BQ86" i="10"/>
  <c r="BE38" i="10"/>
  <c r="BI38" i="10"/>
  <c r="BE74" i="10"/>
  <c r="BI74" i="10"/>
  <c r="BL74" i="10" s="1"/>
  <c r="BE16" i="10"/>
  <c r="BI16" i="10"/>
  <c r="BE10" i="10"/>
  <c r="BI10" i="10"/>
  <c r="AL49" i="9"/>
  <c r="AL56" i="9"/>
  <c r="AL61" i="9"/>
  <c r="AL55" i="9"/>
  <c r="AK22" i="5"/>
  <c r="J28" i="2" s="1"/>
  <c r="Q28" i="2" s="1"/>
  <c r="BD11" i="10" l="1"/>
  <c r="BJ11" i="10"/>
  <c r="AO131" i="10"/>
  <c r="AK58" i="9"/>
  <c r="L9" i="2"/>
  <c r="L11" i="2" s="1"/>
  <c r="C13" i="2" s="1"/>
  <c r="AO58" i="9"/>
  <c r="BJ37" i="10"/>
  <c r="BI36" i="10"/>
  <c r="BL36" i="10" s="1"/>
  <c r="BE36" i="10"/>
  <c r="BL78" i="10"/>
  <c r="BE34" i="10"/>
  <c r="BK18" i="10"/>
  <c r="BI34" i="10"/>
  <c r="BL34" i="10" s="1"/>
  <c r="BI18" i="10"/>
  <c r="BJ18" i="10"/>
  <c r="BJ34" i="10"/>
  <c r="BD34" i="10"/>
  <c r="BI13" i="10"/>
  <c r="BL13" i="10" s="1"/>
  <c r="AO52" i="9"/>
  <c r="AY53" i="10"/>
  <c r="AZ53" i="10" s="1"/>
  <c r="AS30" i="9"/>
  <c r="BD13" i="10"/>
  <c r="AN30" i="9"/>
  <c r="AL52" i="9"/>
  <c r="BJ13" i="10"/>
  <c r="AR30" i="9"/>
  <c r="AO30" i="9"/>
  <c r="BK33" i="10"/>
  <c r="BH58" i="10"/>
  <c r="BE33" i="10"/>
  <c r="BE12" i="10"/>
  <c r="BI33" i="10"/>
  <c r="BD33" i="10"/>
  <c r="BD17" i="10"/>
  <c r="BK12" i="10"/>
  <c r="BK17" i="10"/>
  <c r="BL17" i="10" s="1"/>
  <c r="BK41" i="10"/>
  <c r="BE41" i="10"/>
  <c r="AO48" i="9"/>
  <c r="BE37" i="10"/>
  <c r="BI37" i="10"/>
  <c r="BL37" i="10" s="1"/>
  <c r="BD37" i="10"/>
  <c r="BN30" i="10"/>
  <c r="BI12" i="10"/>
  <c r="BD41" i="10"/>
  <c r="BJ17" i="10"/>
  <c r="AK53" i="9"/>
  <c r="BD42" i="10"/>
  <c r="BD12" i="10"/>
  <c r="BI41" i="10"/>
  <c r="AK51" i="9"/>
  <c r="AL51" i="9"/>
  <c r="AL53" i="9"/>
  <c r="BE17" i="10"/>
  <c r="BJ42" i="10"/>
  <c r="BC50" i="10"/>
  <c r="BK50" i="10" s="1"/>
  <c r="BD39" i="10"/>
  <c r="BC56" i="10"/>
  <c r="BJ56" i="10" s="1"/>
  <c r="BK42" i="10"/>
  <c r="BL42" i="10" s="1"/>
  <c r="BI35" i="10"/>
  <c r="BK35" i="10"/>
  <c r="AK57" i="9"/>
  <c r="BH56" i="10"/>
  <c r="BD35" i="10"/>
  <c r="AC131" i="10"/>
  <c r="BJ35" i="10"/>
  <c r="AY56" i="10"/>
  <c r="AZ56" i="10" s="1"/>
  <c r="BE42" i="10"/>
  <c r="AL50" i="9"/>
  <c r="AK62" i="9"/>
  <c r="AO50" i="9"/>
  <c r="AY51" i="10"/>
  <c r="AZ51" i="10" s="1"/>
  <c r="AO62" i="9"/>
  <c r="BC52" i="10"/>
  <c r="BI52" i="10" s="1"/>
  <c r="BO30" i="10"/>
  <c r="AY52" i="10"/>
  <c r="AZ52" i="10" s="1"/>
  <c r="BE15" i="10"/>
  <c r="L36" i="2"/>
  <c r="L39" i="2" s="1"/>
  <c r="BI39" i="10"/>
  <c r="BL39" i="10" s="1"/>
  <c r="BE39" i="10"/>
  <c r="J36" i="2"/>
  <c r="J39" i="2" s="1"/>
  <c r="AY50" i="10"/>
  <c r="AZ50" i="10" s="1"/>
  <c r="AQ49" i="9"/>
  <c r="AQ48" i="9"/>
  <c r="BM30" i="10"/>
  <c r="BI19" i="10"/>
  <c r="BJ39" i="10"/>
  <c r="BB30" i="10"/>
  <c r="BC30" i="10" s="1"/>
  <c r="BJ30" i="10" s="1"/>
  <c r="Q26" i="2"/>
  <c r="AY49" i="10"/>
  <c r="AZ49" i="10" s="1"/>
  <c r="BL21" i="10"/>
  <c r="BL20" i="10"/>
  <c r="AK60" i="9"/>
  <c r="BC59" i="10"/>
  <c r="BJ59" i="10" s="1"/>
  <c r="AO60" i="9"/>
  <c r="BC48" i="10"/>
  <c r="BJ48" i="10" s="1"/>
  <c r="AY54" i="10"/>
  <c r="AZ54" i="10" s="1"/>
  <c r="BC54" i="10"/>
  <c r="BE54" i="10" s="1"/>
  <c r="BL9" i="10"/>
  <c r="AK59" i="9"/>
  <c r="BL43" i="10"/>
  <c r="AL54" i="9"/>
  <c r="BD19" i="10"/>
  <c r="AL59" i="9"/>
  <c r="BC62" i="10"/>
  <c r="BK62" i="10" s="1"/>
  <c r="BJ19" i="10"/>
  <c r="AY58" i="10"/>
  <c r="AZ58" i="10" s="1"/>
  <c r="BK19" i="10"/>
  <c r="AK54" i="9"/>
  <c r="AY62" i="10"/>
  <c r="AZ62" i="10" s="1"/>
  <c r="BC55" i="10"/>
  <c r="BK55" i="10" s="1"/>
  <c r="BL11" i="10"/>
  <c r="AO57" i="9"/>
  <c r="BE23" i="10"/>
  <c r="BL38" i="10"/>
  <c r="BC60" i="10"/>
  <c r="BK60" i="10" s="1"/>
  <c r="AR5" i="10"/>
  <c r="AR110" i="10" s="1"/>
  <c r="BL8" i="10"/>
  <c r="BL32" i="10"/>
  <c r="N36" i="2"/>
  <c r="N39" i="2" s="1"/>
  <c r="P36" i="2"/>
  <c r="P39" i="2" s="1"/>
  <c r="X16" i="8"/>
  <c r="AR7" i="10"/>
  <c r="AR112" i="10" s="1"/>
  <c r="BC51" i="10"/>
  <c r="BE51" i="10" s="1"/>
  <c r="AE110" i="10"/>
  <c r="BN5" i="10"/>
  <c r="BB5" i="10"/>
  <c r="BC5" i="10" s="1"/>
  <c r="AG110" i="10"/>
  <c r="AT6" i="9"/>
  <c r="AV6" i="9"/>
  <c r="AU6" i="9"/>
  <c r="AQ6" i="9"/>
  <c r="AR6" i="9" s="1"/>
  <c r="AF111" i="10"/>
  <c r="BO6" i="10"/>
  <c r="AD130" i="10"/>
  <c r="BM29" i="10"/>
  <c r="BO29" i="10"/>
  <c r="AF130" i="10"/>
  <c r="AC112" i="10"/>
  <c r="AY7" i="10"/>
  <c r="AZ7" i="10" s="1"/>
  <c r="AV5" i="9"/>
  <c r="AU5" i="9"/>
  <c r="AQ5" i="9"/>
  <c r="AR5" i="9" s="1"/>
  <c r="AT5" i="9"/>
  <c r="BK23" i="10"/>
  <c r="BL23" i="10" s="1"/>
  <c r="BJ23" i="10"/>
  <c r="BD23" i="10"/>
  <c r="AR29" i="10"/>
  <c r="AR130" i="10" s="1"/>
  <c r="BK15" i="10"/>
  <c r="BL15" i="10" s="1"/>
  <c r="BJ15" i="10"/>
  <c r="BD15" i="10"/>
  <c r="AC111" i="10"/>
  <c r="AY6" i="10"/>
  <c r="AZ6" i="10" s="1"/>
  <c r="AR6" i="10"/>
  <c r="AR111" i="10" s="1"/>
  <c r="BC49" i="10"/>
  <c r="BH49" i="10"/>
  <c r="AS29" i="9"/>
  <c r="AN29" i="9"/>
  <c r="AR29" i="9"/>
  <c r="AO29" i="9"/>
  <c r="AQ29" i="9"/>
  <c r="AT29" i="9" s="1"/>
  <c r="AG130" i="10"/>
  <c r="BB29" i="10"/>
  <c r="BC29" i="10" s="1"/>
  <c r="BC61" i="10"/>
  <c r="BH61" i="10"/>
  <c r="BJ58" i="10"/>
  <c r="BD58" i="10"/>
  <c r="BK58" i="10"/>
  <c r="Q32" i="2"/>
  <c r="AQ7" i="9"/>
  <c r="AR7" i="9" s="1"/>
  <c r="AV7" i="9"/>
  <c r="AU7" i="9"/>
  <c r="AT7" i="9"/>
  <c r="AG112" i="10"/>
  <c r="BB7" i="10"/>
  <c r="BC7" i="10" s="1"/>
  <c r="BM5" i="10"/>
  <c r="AD110" i="10"/>
  <c r="BN7" i="10"/>
  <c r="AE112" i="10"/>
  <c r="Q33" i="2"/>
  <c r="BL40" i="10"/>
  <c r="AD112" i="10"/>
  <c r="BM7" i="10"/>
  <c r="AC110" i="10"/>
  <c r="AY5" i="10"/>
  <c r="AZ5" i="10" s="1"/>
  <c r="AF110" i="10"/>
  <c r="BO5" i="10"/>
  <c r="BN6" i="10"/>
  <c r="AE111" i="10"/>
  <c r="AG111" i="10"/>
  <c r="BB6" i="10"/>
  <c r="BC6" i="10" s="1"/>
  <c r="AY48" i="10"/>
  <c r="AZ48" i="10" s="1"/>
  <c r="AE130" i="10"/>
  <c r="BN29" i="10"/>
  <c r="BH53" i="10"/>
  <c r="BC53" i="10"/>
  <c r="BC57" i="10"/>
  <c r="BH57" i="10"/>
  <c r="BM6" i="10"/>
  <c r="AD111" i="10"/>
  <c r="AC130" i="10"/>
  <c r="AY29" i="10"/>
  <c r="AZ29" i="10" s="1"/>
  <c r="AF112" i="10"/>
  <c r="BO7" i="10"/>
  <c r="AY57" i="10"/>
  <c r="AZ57" i="10" s="1"/>
  <c r="AY61" i="10"/>
  <c r="AZ61" i="10" s="1"/>
  <c r="AY60" i="10"/>
  <c r="AZ60" i="10" s="1"/>
  <c r="Z16" i="8"/>
  <c r="BL10" i="10"/>
  <c r="BL22" i="10"/>
  <c r="O36" i="2"/>
  <c r="O39" i="2" s="1"/>
  <c r="Q35" i="2"/>
  <c r="BL75" i="10"/>
  <c r="BE58" i="10"/>
  <c r="BI58" i="10"/>
  <c r="BL89" i="10"/>
  <c r="BL14" i="10"/>
  <c r="BL67" i="10"/>
  <c r="BL16" i="10"/>
  <c r="BL24" i="10"/>
  <c r="BL31" i="10"/>
  <c r="BI50" i="10" l="1"/>
  <c r="BL50" i="10" s="1"/>
  <c r="BE50" i="10"/>
  <c r="BD50" i="10"/>
  <c r="BL18" i="10"/>
  <c r="BL33" i="10"/>
  <c r="BI56" i="10"/>
  <c r="BJ50" i="10"/>
  <c r="BL12" i="10"/>
  <c r="BL41" i="10"/>
  <c r="BL35" i="10"/>
  <c r="BE56" i="10"/>
  <c r="BE52" i="10"/>
  <c r="BK56" i="10"/>
  <c r="BJ52" i="10"/>
  <c r="BD56" i="10"/>
  <c r="BK52" i="10"/>
  <c r="BL52" i="10" s="1"/>
  <c r="BD52" i="10"/>
  <c r="O9" i="2"/>
  <c r="O11" i="2" s="1"/>
  <c r="C17" i="2" s="1"/>
  <c r="BI48" i="10"/>
  <c r="BI60" i="10"/>
  <c r="BL60" i="10" s="1"/>
  <c r="BL19" i="10"/>
  <c r="BK30" i="10"/>
  <c r="BD30" i="10"/>
  <c r="BI30" i="10"/>
  <c r="BE30" i="10"/>
  <c r="BE59" i="10"/>
  <c r="BK48" i="10"/>
  <c r="BL48" i="10" s="1"/>
  <c r="BD59" i="10"/>
  <c r="BI55" i="10"/>
  <c r="BL55" i="10" s="1"/>
  <c r="BD48" i="10"/>
  <c r="BE48" i="10" s="1"/>
  <c r="BI59" i="10"/>
  <c r="BK59" i="10"/>
  <c r="BE60" i="10"/>
  <c r="BD55" i="10"/>
  <c r="BE55" i="10"/>
  <c r="BD60" i="10"/>
  <c r="BJ60" i="10"/>
  <c r="BJ55" i="10"/>
  <c r="BD54" i="10"/>
  <c r="BJ54" i="10"/>
  <c r="BI54" i="10"/>
  <c r="BK54" i="10"/>
  <c r="BE62" i="10"/>
  <c r="BD62" i="10"/>
  <c r="BI62" i="10"/>
  <c r="BL62" i="10" s="1"/>
  <c r="BJ62" i="10"/>
  <c r="BI51" i="10"/>
  <c r="Q36" i="2"/>
  <c r="Q39" i="2" s="1"/>
  <c r="BK53" i="10"/>
  <c r="BJ53" i="10"/>
  <c r="BD53" i="10"/>
  <c r="BE53" i="10"/>
  <c r="BI53" i="10"/>
  <c r="AW7" i="9"/>
  <c r="BL58" i="10"/>
  <c r="BK61" i="10"/>
  <c r="BJ61" i="10"/>
  <c r="BD61" i="10"/>
  <c r="BI61" i="10"/>
  <c r="BE61" i="10"/>
  <c r="BD6" i="10"/>
  <c r="BE6" i="10" s="1"/>
  <c r="BK6" i="10"/>
  <c r="BJ6" i="10"/>
  <c r="BI6" i="10"/>
  <c r="AW5" i="9"/>
  <c r="AW6" i="9"/>
  <c r="BK51" i="10"/>
  <c r="BJ51" i="10"/>
  <c r="BD51" i="10"/>
  <c r="BK7" i="10"/>
  <c r="BJ7" i="10"/>
  <c r="BD7" i="10"/>
  <c r="BE7" i="10" s="1"/>
  <c r="BI7" i="10"/>
  <c r="BI29" i="10"/>
  <c r="BK29" i="10"/>
  <c r="BJ29" i="10"/>
  <c r="BD29" i="10"/>
  <c r="BE29" i="10"/>
  <c r="BK49" i="10"/>
  <c r="BJ49" i="10"/>
  <c r="BD49" i="10"/>
  <c r="BE49" i="10"/>
  <c r="BI49" i="10"/>
  <c r="BK57" i="10"/>
  <c r="BJ57" i="10"/>
  <c r="BD57" i="10"/>
  <c r="BE57" i="10"/>
  <c r="BI57" i="10"/>
  <c r="BK5" i="10"/>
  <c r="BJ5" i="10"/>
  <c r="BD5" i="10"/>
  <c r="BE5" i="10" s="1"/>
  <c r="BI5" i="10"/>
  <c r="BL56" i="10" l="1"/>
  <c r="BL30" i="10"/>
  <c r="BL59" i="10"/>
  <c r="BL54" i="10"/>
  <c r="BL53" i="10"/>
  <c r="BL51" i="10"/>
  <c r="BL5" i="10"/>
  <c r="BL57" i="10"/>
  <c r="BL49" i="10"/>
  <c r="BL29" i="10"/>
  <c r="BL7" i="10"/>
  <c r="BL61" i="10"/>
  <c r="BL6" i="10"/>
</calcChain>
</file>

<file path=xl/comments1.xml><?xml version="1.0" encoding="utf-8"?>
<comments xmlns="http://schemas.openxmlformats.org/spreadsheetml/2006/main">
  <authors>
    <author>JOSE VALCI PEREIRA RIOS</author>
  </authors>
  <commentList>
    <comment ref="R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quantidade de Diárias com até 1 (uma) casa decimal. Exemplo: - Meia diária = 0,5; Uma diária e meia = 1,5; Três diárias = 3,0</t>
        </r>
      </text>
    </comment>
    <comment ref="S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Quantidade de Km para executar a Missão - IDA e VOLTA - em Números Inteiros</t>
        </r>
      </text>
    </comment>
    <comment ref="N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Data no formato dd/mm/aaaa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Hora no formato hh:mm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Data no formato dd/mm/aaaa</t>
        </r>
      </text>
    </comment>
    <comment ref="Q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Hora no formato hh:mm</t>
        </r>
      </text>
    </comment>
    <comment ref="Z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Custo das Passagens Aéreas - IDA e VOLTA</t>
        </r>
      </text>
    </comment>
    <comment ref="AA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Custo das Passagens Rodoviárias - IDA e VOLTA</t>
        </r>
      </text>
    </comment>
    <comment ref="AB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Para quantos Servidores/Convidados será autorizado pagamento de Taxa de Deslocamento (Embarque/Desembarque)</t>
        </r>
      </text>
    </comment>
  </commentList>
</comments>
</file>

<file path=xl/comments2.xml><?xml version="1.0" encoding="utf-8"?>
<comments xmlns="http://schemas.openxmlformats.org/spreadsheetml/2006/main">
  <authors>
    <author>JOSE VALCI PEREIRA RIOS</author>
  </authors>
  <commentList>
    <comment ref="L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No caso de BANCAS DE TCC/DISSERTAÇÃO - Informar o período em que irão acorrer. Se ocorrerem em períodos distintos, por exemplo no 1º e 2º semestres, fazer um Plano para cada período.</t>
        </r>
      </text>
    </comment>
    <comment ref="P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quantidade de Diárias com até 1 (uma) casa decimal. Exemplo: - Meia diária = 0,5; Uma diária e meia = 1,5; Três diárias = 3,0</t>
        </r>
      </text>
    </comment>
    <comment ref="L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Data no formato dd/mm/aaaa</t>
        </r>
      </text>
    </comment>
    <comment ref="M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Data no formato dd/mm/aaaa</t>
        </r>
      </text>
    </comment>
    <comment ref="Q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Custo das Passagens Aéreas - IDA e VOLTA</t>
        </r>
      </text>
    </comment>
    <comment ref="R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Custo das Passagens Rodoviárias - IDA e VOLTA</t>
        </r>
      </text>
    </comment>
    <comment ref="S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Para quantos Servidores/Convidados será autorizado pagamento de Taxa de Deslocamento (Embarque/Desembarque)</t>
        </r>
      </text>
    </comment>
    <comment ref="T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Quantidade de Km para executar a Missão - IDA e VOLTA - em Números Inteiros</t>
        </r>
      </text>
    </comment>
    <comment ref="V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Data no formato dd/mm/aaaa</t>
        </r>
      </text>
    </comment>
    <comment ref="W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Hora no formato hh:mm</t>
        </r>
      </text>
    </comment>
    <comment ref="X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Data no formato dd/mm/aaaa</t>
        </r>
      </text>
    </comment>
    <comment ref="Y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Informar Hora no formato hh:mm</t>
        </r>
      </text>
    </comment>
    <comment ref="T31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Quantidade de Km para executar a Missão - IDA e VOLTA - em Números Inteiros</t>
        </r>
      </text>
    </comment>
  </commentList>
</comments>
</file>

<file path=xl/comments3.xml><?xml version="1.0" encoding="utf-8"?>
<comments xmlns="http://schemas.openxmlformats.org/spreadsheetml/2006/main">
  <authors>
    <author>JOSE VALCI PEREIRA RIOS</author>
  </authors>
  <commentList>
    <comment ref="L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Quantidade de Eventos/Atividades Semelhantes que irão ocorrer no Período/Ano</t>
        </r>
      </text>
    </comment>
    <comment ref="M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Média de Km a ser consumida em por Evento/Atividade</t>
        </r>
      </text>
    </comment>
    <comment ref="N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Quantidade MÉDIA de Diárias por EVENTO. Informar com até 1 (uma) casa decimal.</t>
        </r>
      </text>
    </comment>
    <comment ref="U5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Em MÉDIA quantas HORAS o Veículo ficará a disposição, por Evento/Atividade? 
Considere na contagem o Momento em que o Veículo estacionou para o Embarque até o momento em que ele retorna à origem e há o Desembarque e liberação do veículo (FIM da missão)</t>
        </r>
      </text>
    </comment>
    <comment ref="O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TOTAL do Custo das Passagens Aéreas - IDA e VOLTA para o Plano</t>
        </r>
      </text>
    </comment>
    <comment ref="P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TOTAL do Custo das Passagens Rodoviárias para o Plano</t>
        </r>
      </text>
    </comment>
    <comment ref="Q6" authorId="0" shapeId="0">
      <text>
        <r>
          <rPr>
            <b/>
            <sz val="9"/>
            <color indexed="81"/>
            <rFont val="Segoe UI"/>
            <family val="2"/>
          </rPr>
          <t>JOSE VALCI PEREIRA RIOS:</t>
        </r>
        <r>
          <rPr>
            <sz val="9"/>
            <color indexed="81"/>
            <rFont val="Segoe UI"/>
            <family val="2"/>
          </rPr>
          <t xml:space="preserve">
Para quantos Servidores/Convidados será autorizado pagamento de Taxa de Deslocamento (Embarque/Desembarque)</t>
        </r>
      </text>
    </comment>
  </commentList>
</comments>
</file>

<file path=xl/comments4.xml><?xml version="1.0" encoding="utf-8"?>
<comments xmlns="http://schemas.openxmlformats.org/spreadsheetml/2006/main">
  <authors>
    <author>JOSE VALCI PEREIRA RIOS</author>
  </authors>
  <commentList>
    <comment ref="K7" authorId="0" shapeId="0">
      <text>
        <r>
          <rPr>
            <b/>
            <sz val="9"/>
            <color indexed="81"/>
            <rFont val="Segoe UI"/>
            <family val="2"/>
          </rPr>
          <t>JOSE VALCI PEREIRA RIOS
Previsão do período de aquisição dos materiais</t>
        </r>
      </text>
    </comment>
  </commentList>
</comments>
</file>

<file path=xl/comments5.xml><?xml version="1.0" encoding="utf-8"?>
<comments xmlns="http://schemas.openxmlformats.org/spreadsheetml/2006/main">
  <authors>
    <author>Jose Valci</author>
  </authors>
  <commentList>
    <comment ref="R3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Quantidade de Diárias com até uma casa decimal.
Exemplo:
- Meia Diária = 0,5
- Uma Diária e Meia = 1,5
- Três Diárias = 3</t>
        </r>
      </text>
    </comment>
    <comment ref="S3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N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P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Q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Z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Aéreas - IDA e VOLTA</t>
        </r>
      </text>
    </comment>
    <comment ref="AA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Rodoviárias - IDA e VOLTA</t>
        </r>
      </text>
    </comment>
    <comment ref="AB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Para Quantos Servidores ou Convidados será autorizado o pagamento de Taxas de Deslocamento (Embarque/Desembarque).
MÁXIMO de 1 por Servidor/Convidado com Passagens.</t>
        </r>
      </text>
    </comment>
    <comment ref="L2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No caso de BANCAS DE TCC/DISSERTAÇÃO informar o período em que irão ocorrer. Se ocorrerem em períodos distintos, por exemplo, no 1º e no 2º semestre, fazer um Plano para cada período.</t>
        </r>
      </text>
    </comment>
    <comment ref="P2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Quantidade de Diárias com até uma casa decimal.
Exemplo:
- Meia Diária = 0,5
- Uma Diária e Meia = 1,5
- Três Diárias = 3</t>
        </r>
      </text>
    </comment>
    <comment ref="L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M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Q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Aéreas - IDA e VOLTA</t>
        </r>
      </text>
    </comment>
    <comment ref="R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Rodoviárias - IDA e VOLTA</t>
        </r>
      </text>
    </comment>
    <comment ref="S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Para Quantos Servidores ou Convidados será autorizado o pagamento de Taxas de Deslocamento (Embarque/Desembarque).
MÁXIMO de 1 por Servidor/Convidado com Passagens.</t>
        </r>
      </text>
    </comment>
    <comment ref="T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V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W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X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Y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L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Eventos/Atividades semelhantes, no período/ano</t>
        </r>
      </text>
    </comment>
    <comment ref="M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MÉDIA de quilometragem utilizada na realização dos Eventos/Atividades</t>
        </r>
      </text>
    </comment>
    <comment ref="N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Quantidade de Diárias (MÉDIA POR EVENTO) com até uma casa decimal.
Exemplo:
- Meia Diária = 0,5
- Uma Diária e Meia = 1,5
- Três Diárias = 3</t>
        </r>
      </text>
    </comment>
    <comment ref="R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Espaço temporal em que os Eventos/Atividades irão acontecer. Exemplo: de MARÇO à JUNHO</t>
        </r>
      </text>
    </comment>
    <comment ref="U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Em MÉDIA quantas HORAS o Veículo ficará a disposição, por Evento/Atividade? 
Considere na contagem o Momento em que o Veículo estacionou para o Embarque até o momento em que ele retorna à origem e há o Desembarque e liberação do veículo (FIM da missão)</t>
        </r>
      </text>
    </comment>
    <comment ref="O4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TOTAL do Custo das Passagens Aéreas - IDA e VOLTA - para o Plano
</t>
        </r>
      </text>
    </comment>
    <comment ref="P4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TOTAL do Custo das Passagens Rodoviárias - IDA e VOLTA - para o Plano</t>
        </r>
      </text>
    </comment>
    <comment ref="Q4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Para Quantos Servidores ou Convidados será autorizado o pagamento de Taxas de Deslocamento (Embarque/Desembarque).
MÁXIMO de 1 por Servidor/Convidado com Passagens.</t>
        </r>
      </text>
    </comment>
    <comment ref="L65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Previsão de Início e Final da Execução da demanda</t>
        </r>
      </text>
    </comment>
    <comment ref="K8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Previsão do período aquisitivo dos materiais</t>
        </r>
      </text>
    </comment>
  </commentList>
</comments>
</file>

<file path=xl/comments6.xml><?xml version="1.0" encoding="utf-8"?>
<comments xmlns="http://schemas.openxmlformats.org/spreadsheetml/2006/main">
  <authors>
    <author>Jose Valci</author>
  </authors>
  <commentList>
    <comment ref="AC3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Quantidade de Diárias com até uma casa decimal.
Exemplo:
- Meia Diária = 0,5
- Uma Diária e Meia = 1,5
- Três Diárias = 3</t>
        </r>
      </text>
    </comment>
    <comment ref="AG3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P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Q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R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AD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Aéreas - IDA e VOLTA</t>
        </r>
      </text>
    </comment>
    <comment ref="AE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Rodoviárias - IDA e VOLTA</t>
        </r>
      </text>
    </comment>
    <comment ref="AF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Para Quantos Servidores ou Convidados será autorizado o pagamento de Taxas de Deslocamento (Embarque/Desembarque).
MÁXIMO de 1 por Servidor/Convidado com Passagens.</t>
        </r>
      </text>
    </comment>
    <comment ref="S2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No caso de BANCAS DE TCC/DISSERTAÇÃO informar o período em que irão ocorrer. Se ocorrerem em períodos distintos, por exemplo, no 1º e no 2º semestre, fazer um Plano para cada período.</t>
        </r>
      </text>
    </comment>
    <comment ref="AC2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Quantidade de Diárias com até uma casa decimal.
Exemplo:
- Meia Diária = 0,5
- Uma Diária e Meia = 1,5
- Três Diárias = 3</t>
        </r>
      </text>
    </comment>
    <comment ref="O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P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Q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R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S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T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AD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Aéreas - IDA e VOLTA</t>
        </r>
      </text>
    </comment>
    <comment ref="AE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Rodoviárias - IDA e VOLTA</t>
        </r>
      </text>
    </comment>
    <comment ref="AF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Para Quantos Servidores ou Convidados será autorizado o pagamento de Taxas de Deslocamento (Embarque/Desembarque).
MÁXIMO de 1 por Servidor/Convidado com Passagens.</t>
        </r>
      </text>
    </comment>
    <comment ref="AG28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S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Espaço temporal em que os Eventos/Atividades irão acontecer. Exemplo: de MARÇO à JUNHO</t>
        </r>
      </text>
    </comment>
    <comment ref="Y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Eventos/Atividades semelhantes, no período/ano</t>
        </r>
      </text>
    </comment>
    <comment ref="Z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MÉDIA de quilometragem utilizada na realização dos Eventos/Atividades</t>
        </r>
      </text>
    </comment>
    <comment ref="AA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Quantidade de Diárias (MÉDIA POR EVENTO) com até uma casa decimal.
Exemplo:
- Meia Diária = 0,5
- Uma Diária e Meia = 1,5
- Três Diárias = 3</t>
        </r>
      </text>
    </comment>
    <comment ref="AB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Em MÉDIA quantas HORAS o Veículo ficará a disposição, por Evento/Atividade? 
Considere na contagem o Momento em que o Veículo estacionou para o Embarque até o momento em que ele retorna à origem e há o Desembarque e liberação do veículo (FIM da missão)</t>
        </r>
      </text>
    </comment>
    <comment ref="AG4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AD4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TOTAL do Custo das Passagens Aéreas - IDA e VOLTA - para o Plano
</t>
        </r>
      </text>
    </comment>
    <comment ref="AE4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TOTAL do Custo das Passagens Rodoviárias - IDA e VOLTA - para o Plano</t>
        </r>
      </text>
    </comment>
    <comment ref="AF4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Para Quantos Servidores ou Convidados será autorizado o pagamento de Taxas de Deslocamento (Embarque/Desembarque).
MÁXIMO de 1 por Servidor/Convidado com Passagens.</t>
        </r>
      </text>
    </comment>
    <comment ref="S65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Previsão de Início e Final da Execução da demanda</t>
        </r>
      </text>
    </comment>
    <comment ref="AG65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S8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Previsão do período aquisitivo dos materiais</t>
        </r>
      </text>
    </comment>
    <comment ref="AG84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AG93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AC10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Quantidade de Diárias com até uma casa decimal.
Exemplo:
- Meia Diária = 0,5
- Uma Diária e Meia = 1,5
- Três Diárias = 3</t>
        </r>
      </text>
    </comment>
    <comment ref="AG106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Quantidade de Km para realizar a Missão - IDA e VOLTA.
Números Inteiros</t>
        </r>
      </text>
    </comment>
    <comment ref="O10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P10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Q10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DATA no formato: dd/mm/aaaa</t>
        </r>
      </text>
    </comment>
    <comment ref="R10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Informar HORA no Formato: hh:mm</t>
        </r>
      </text>
    </comment>
    <comment ref="AD10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Aéreas - IDA e VOLTA</t>
        </r>
      </text>
    </comment>
    <comment ref="AE10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Custo das Passagens Rodoviárias - IDA e VOLTA</t>
        </r>
      </text>
    </comment>
    <comment ref="AF107" authorId="0" shapeId="0">
      <text>
        <r>
          <rPr>
            <b/>
            <sz val="9"/>
            <color indexed="81"/>
            <rFont val="Segoe UI"/>
            <family val="2"/>
          </rPr>
          <t>Jose Valci:</t>
        </r>
        <r>
          <rPr>
            <sz val="9"/>
            <color indexed="81"/>
            <rFont val="Segoe UI"/>
            <family val="2"/>
          </rPr>
          <t xml:space="preserve">
Para Quantos Servidores ou Convidados será autorizado o pagamento de Taxas de Deslocamento (Embarque/Desembarque).
MÁXIMO de 1 por Servidor/Convidado com Passagens.</t>
        </r>
      </text>
    </comment>
  </commentList>
</comments>
</file>

<file path=xl/sharedStrings.xml><?xml version="1.0" encoding="utf-8"?>
<sst xmlns="http://schemas.openxmlformats.org/spreadsheetml/2006/main" count="1935" uniqueCount="579">
  <si>
    <t>Cursos / Setores</t>
  </si>
  <si>
    <t>Diárias&amp;Passagens</t>
  </si>
  <si>
    <t>Transportes</t>
  </si>
  <si>
    <t>Lim Especiais</t>
  </si>
  <si>
    <t>TRANSPORTES</t>
  </si>
  <si>
    <t>$ Distribuído</t>
  </si>
  <si>
    <t>$ MAX Planos</t>
  </si>
  <si>
    <t>OUTROS</t>
  </si>
  <si>
    <t>Áreas Experimentais</t>
  </si>
  <si>
    <t>SEG 3 C_ACAD</t>
  </si>
  <si>
    <t>CAAEX</t>
  </si>
  <si>
    <t>S3 CAC</t>
  </si>
  <si>
    <t>Cons AEX</t>
  </si>
  <si>
    <t>VIAGENS ACAD</t>
  </si>
  <si>
    <t>Viagens de Estudo</t>
  </si>
  <si>
    <t>1.1</t>
  </si>
  <si>
    <t>VAT</t>
  </si>
  <si>
    <t>Transp</t>
  </si>
  <si>
    <t>$ Km</t>
  </si>
  <si>
    <t>$ hora Disp</t>
  </si>
  <si>
    <t>Ass Comunicação</t>
  </si>
  <si>
    <t>SEG 3 DIR</t>
  </si>
  <si>
    <t>ASSCOM</t>
  </si>
  <si>
    <t>S3 DIR</t>
  </si>
  <si>
    <t>Trabalho de Campo</t>
  </si>
  <si>
    <t>1.2</t>
  </si>
  <si>
    <t>Ônibus</t>
  </si>
  <si>
    <t>Ass Eventos</t>
  </si>
  <si>
    <t>ASSEV</t>
  </si>
  <si>
    <t>Visita Técnica</t>
  </si>
  <si>
    <t>1.3</t>
  </si>
  <si>
    <t>Micro ônibus</t>
  </si>
  <si>
    <t>Ass Gestão Adm Serv</t>
  </si>
  <si>
    <t>SEG 3 C_ADM</t>
  </si>
  <si>
    <t>ASSGAS</t>
  </si>
  <si>
    <t>S3 CAD</t>
  </si>
  <si>
    <t>Mat Exped</t>
  </si>
  <si>
    <t>Outras Viagens</t>
  </si>
  <si>
    <t>1.4</t>
  </si>
  <si>
    <t>Van</t>
  </si>
  <si>
    <t>Ass Gestão Pessoas</t>
  </si>
  <si>
    <t>ASSGEP</t>
  </si>
  <si>
    <t>EVENTOS</t>
  </si>
  <si>
    <t>Aula Inaugural</t>
  </si>
  <si>
    <t>2.1</t>
  </si>
  <si>
    <t>EVE</t>
  </si>
  <si>
    <t>Carro 1.0</t>
  </si>
  <si>
    <t>Ass Infraestrutura</t>
  </si>
  <si>
    <t>ASSINFR</t>
  </si>
  <si>
    <t>Bancas de TCCs/Dissertação</t>
  </si>
  <si>
    <t>2.2</t>
  </si>
  <si>
    <t>Ass Logística</t>
  </si>
  <si>
    <t>ASSLOG</t>
  </si>
  <si>
    <t>Colóquio</t>
  </si>
  <si>
    <t>2.3</t>
  </si>
  <si>
    <t>Coeficiente de Redução da Disponibilidade</t>
  </si>
  <si>
    <t>Ass Planejamento</t>
  </si>
  <si>
    <t>ASSPLAN</t>
  </si>
  <si>
    <t>Congresso</t>
  </si>
  <si>
    <t>2.4</t>
  </si>
  <si>
    <t>Até 300 Km</t>
  </si>
  <si>
    <t>Biblioteca</t>
  </si>
  <si>
    <t>BIB</t>
  </si>
  <si>
    <t>NAP - Formação Constinuada</t>
  </si>
  <si>
    <t>2.5</t>
  </si>
  <si>
    <t>De 301 a 600</t>
  </si>
  <si>
    <t>CAPPG</t>
  </si>
  <si>
    <t>Palestras</t>
  </si>
  <si>
    <t>2.6</t>
  </si>
  <si>
    <t>De 601 a 900</t>
  </si>
  <si>
    <t>Coordenação Acadêmica</t>
  </si>
  <si>
    <t>C_ACAD</t>
  </si>
  <si>
    <t>Semana Acadêmica</t>
  </si>
  <si>
    <t>2.7</t>
  </si>
  <si>
    <t>De 901 a 1200</t>
  </si>
  <si>
    <t>Coordenação Administrativa</t>
  </si>
  <si>
    <t>C_ADM</t>
  </si>
  <si>
    <t>Seminário</t>
  </si>
  <si>
    <t>2.8</t>
  </si>
  <si>
    <t>De 1201 a 1500</t>
  </si>
  <si>
    <t>Coordenação Laboratórios</t>
  </si>
  <si>
    <t>CLAB</t>
  </si>
  <si>
    <t>Cons Lab</t>
  </si>
  <si>
    <t>Outros Eventos</t>
  </si>
  <si>
    <t>2.9</t>
  </si>
  <si>
    <t>Acima de 1501</t>
  </si>
  <si>
    <t>Curso de Administração</t>
  </si>
  <si>
    <t>SEG 1 GRAD</t>
  </si>
  <si>
    <t>ADM</t>
  </si>
  <si>
    <t>S1 GRAD</t>
  </si>
  <si>
    <t>FUNCIONAMENTO</t>
  </si>
  <si>
    <t>Manut Equipamentos</t>
  </si>
  <si>
    <t>3.1</t>
  </si>
  <si>
    <t>FUN</t>
  </si>
  <si>
    <t>Curso de Agronomia</t>
  </si>
  <si>
    <t>AGRO</t>
  </si>
  <si>
    <t>Manutenção Preventiva</t>
  </si>
  <si>
    <t>3.2</t>
  </si>
  <si>
    <t>Tx Deslocamento</t>
  </si>
  <si>
    <t>Curso de Ciências da Computação</t>
  </si>
  <si>
    <t>C COMP</t>
  </si>
  <si>
    <t>Pequenos Reparos</t>
  </si>
  <si>
    <t>3.3</t>
  </si>
  <si>
    <t>Curso de Ciências Sociais</t>
  </si>
  <si>
    <t>C SOC</t>
  </si>
  <si>
    <t>3.4</t>
  </si>
  <si>
    <t>Curso de Enfermagem</t>
  </si>
  <si>
    <t>ENF</t>
  </si>
  <si>
    <t>Outros Gastos</t>
  </si>
  <si>
    <t>3.5</t>
  </si>
  <si>
    <t>Curso de Engenharia Ambiental</t>
  </si>
  <si>
    <t>EngAmb</t>
  </si>
  <si>
    <t>Estágios, TCC, Contínuas</t>
  </si>
  <si>
    <t>Estágios</t>
  </si>
  <si>
    <t>4.1</t>
  </si>
  <si>
    <t>EST</t>
  </si>
  <si>
    <t>Curso de Filosofia</t>
  </si>
  <si>
    <t>FIL</t>
  </si>
  <si>
    <t>TCC</t>
  </si>
  <si>
    <t>4.2</t>
  </si>
  <si>
    <t>Curso de Geografia</t>
  </si>
  <si>
    <t>GEO</t>
  </si>
  <si>
    <t>Assist Domiciliar</t>
  </si>
  <si>
    <t>4.3</t>
  </si>
  <si>
    <t>Curso de História</t>
  </si>
  <si>
    <t>HIS</t>
  </si>
  <si>
    <t>Aulas POS/MESTRADO</t>
  </si>
  <si>
    <t>4.4</t>
  </si>
  <si>
    <t>Curso de Letras</t>
  </si>
  <si>
    <t>LET</t>
  </si>
  <si>
    <t>Atividade Saídas de Campo</t>
  </si>
  <si>
    <t>4.5</t>
  </si>
  <si>
    <t>Curso de Matemática</t>
  </si>
  <si>
    <t>MAT</t>
  </si>
  <si>
    <t>Outras Atividades</t>
  </si>
  <si>
    <t>4.6</t>
  </si>
  <si>
    <t>Curso de Medicina</t>
  </si>
  <si>
    <t>MED</t>
  </si>
  <si>
    <t>CONSUMÍVEIS</t>
  </si>
  <si>
    <t>Latoratórios - Consumo</t>
  </si>
  <si>
    <t>5.1</t>
  </si>
  <si>
    <t>C-LAB</t>
  </si>
  <si>
    <t>Curso de Pedagogia</t>
  </si>
  <si>
    <t>PED</t>
  </si>
  <si>
    <t>Latoratórios - Outros</t>
  </si>
  <si>
    <t>5.2</t>
  </si>
  <si>
    <t>O-LAB</t>
  </si>
  <si>
    <t>Direção</t>
  </si>
  <si>
    <t>DIR</t>
  </si>
  <si>
    <t>Áreas Experimentais - Consumo</t>
  </si>
  <si>
    <t>5.3</t>
  </si>
  <si>
    <t>C-AEX</t>
  </si>
  <si>
    <t>Fórum das Licenciaturas</t>
  </si>
  <si>
    <t>Forum_LIC</t>
  </si>
  <si>
    <t>Áreas Experimentais - Outros</t>
  </si>
  <si>
    <t>5.4</t>
  </si>
  <si>
    <t>O-AEX</t>
  </si>
  <si>
    <t>NAP - Núcleo de Apoio Pedagógico</t>
  </si>
  <si>
    <t>NAP</t>
  </si>
  <si>
    <t>Consumo Materiais Expediente</t>
  </si>
  <si>
    <t>5.5</t>
  </si>
  <si>
    <t>M-CC</t>
  </si>
  <si>
    <t>NEABI</t>
  </si>
  <si>
    <t>At Ens</t>
  </si>
  <si>
    <t>Consumo Atividades de Ensino</t>
  </si>
  <si>
    <t>6.1</t>
  </si>
  <si>
    <t>CATEN</t>
  </si>
  <si>
    <t>CAtEn</t>
  </si>
  <si>
    <t>PG-Lato Sensu</t>
  </si>
  <si>
    <t>SEG 2 MEST-PG</t>
  </si>
  <si>
    <t>S2 MEST</t>
  </si>
  <si>
    <t>Consumo Outras Atividades</t>
  </si>
  <si>
    <t>6.2</t>
  </si>
  <si>
    <t>COAt</t>
  </si>
  <si>
    <t>PPGCB - Ciências Biomédicas</t>
  </si>
  <si>
    <t>PPGCB</t>
  </si>
  <si>
    <t>Consumo Atividades CAAEX</t>
  </si>
  <si>
    <t>6.3</t>
  </si>
  <si>
    <t>CCAEX</t>
  </si>
  <si>
    <t>PPGE - Educação</t>
  </si>
  <si>
    <t>PPGE</t>
  </si>
  <si>
    <t>PPGEL - Estudos Linguísticos</t>
  </si>
  <si>
    <t>PPGEL</t>
  </si>
  <si>
    <t>PPGFil - Filosofia</t>
  </si>
  <si>
    <t>PPGFil</t>
  </si>
  <si>
    <t>COD CLASS ATIVIDADES</t>
  </si>
  <si>
    <t>PPGGeo - Geografia</t>
  </si>
  <si>
    <t>PPGGeo</t>
  </si>
  <si>
    <t>TIPO DE ATIVIDADE</t>
  </si>
  <si>
    <t>Caixa</t>
  </si>
  <si>
    <t>1.1 - Viagens de Estudo</t>
  </si>
  <si>
    <t>PPGH - História</t>
  </si>
  <si>
    <t>PPGH</t>
  </si>
  <si>
    <t>Ensino</t>
  </si>
  <si>
    <t>ENS</t>
  </si>
  <si>
    <t>Metro</t>
  </si>
  <si>
    <t>1.2 - Trabalho de Campo</t>
  </si>
  <si>
    <t>PROFMAT - Matemática</t>
  </si>
  <si>
    <t>PMAT</t>
  </si>
  <si>
    <t>Pesquisa</t>
  </si>
  <si>
    <t>PES</t>
  </si>
  <si>
    <t>PCT.</t>
  </si>
  <si>
    <t>1.3 - Visita Técnica</t>
  </si>
  <si>
    <t>RU - Rest Universitário</t>
  </si>
  <si>
    <t>RU</t>
  </si>
  <si>
    <t>Extensão</t>
  </si>
  <si>
    <t>EXT</t>
  </si>
  <si>
    <t>RESMA</t>
  </si>
  <si>
    <t>1.4 - Outras Viagens</t>
  </si>
  <si>
    <t>SAE - Assuntos Estudantis</t>
  </si>
  <si>
    <t>SAE</t>
  </si>
  <si>
    <t>Administrativa</t>
  </si>
  <si>
    <t>UND.</t>
  </si>
  <si>
    <t>2.1 - Aula Inaugural</t>
  </si>
  <si>
    <t>SECAC - Secr Acadêmica</t>
  </si>
  <si>
    <t>SECAC</t>
  </si>
  <si>
    <t>2.2 - Bancas de TCCs/Dissertação</t>
  </si>
  <si>
    <t>Secr Direção</t>
  </si>
  <si>
    <t>SECDIR</t>
  </si>
  <si>
    <t>2.3 - Colóquio</t>
  </si>
  <si>
    <t>SEGEC - Secr Geral Cursos</t>
  </si>
  <si>
    <t>SEGEC</t>
  </si>
  <si>
    <t>2.4 - Congresso</t>
  </si>
  <si>
    <t>Setor Acessibilidade</t>
  </si>
  <si>
    <t>SEACESS</t>
  </si>
  <si>
    <t>2.5 - NAP - Formação Constinuada</t>
  </si>
  <si>
    <t>TRANSP</t>
  </si>
  <si>
    <t>2.6 - Palestras</t>
  </si>
  <si>
    <t>2.7 - Semana Acadêmica</t>
  </si>
  <si>
    <t>2.8 - Seminário</t>
  </si>
  <si>
    <t>MONITORAMENTO</t>
  </si>
  <si>
    <t>2.9 - Outros Eventos</t>
  </si>
  <si>
    <t>SITUAÇÃO</t>
  </si>
  <si>
    <t>3.1 - Manut Equipamentos</t>
  </si>
  <si>
    <t>3.2 - Manutenção Preventiva</t>
  </si>
  <si>
    <t>3.3 - Pequenos Reparos</t>
  </si>
  <si>
    <t>3.4 - Serviços</t>
  </si>
  <si>
    <t>3.5 - Outros Gastos</t>
  </si>
  <si>
    <t>4.1 - Estágios</t>
  </si>
  <si>
    <t>4.2 - TCC</t>
  </si>
  <si>
    <t>Viagens Acadêmicos e Técnicos</t>
  </si>
  <si>
    <t>4.3 - Assist Domiciliar</t>
  </si>
  <si>
    <t>Eventos</t>
  </si>
  <si>
    <t>4.4 - Aulas POS/MESTRADO</t>
  </si>
  <si>
    <t>Gestão de Funcionamento</t>
  </si>
  <si>
    <t>4.5 - Atividade Saídas de Campo</t>
  </si>
  <si>
    <t>Estágios &amp; TCC</t>
  </si>
  <si>
    <t>4.6 - Outras Atividades</t>
  </si>
  <si>
    <t>5.1 - Latoratórios - Consumo</t>
  </si>
  <si>
    <t>Consumo Ativ Ensino</t>
  </si>
  <si>
    <t>CAE</t>
  </si>
  <si>
    <t>5.2 - Latoratórios - Outros</t>
  </si>
  <si>
    <t>5.3 - Áreas Experimentais - Consumo</t>
  </si>
  <si>
    <t>Consumo Laboratórios</t>
  </si>
  <si>
    <t>LAB</t>
  </si>
  <si>
    <t>5.4 - Áreas Experimentais - Outros</t>
  </si>
  <si>
    <t>Consumo Áreas Experimentais</t>
  </si>
  <si>
    <t>AEX</t>
  </si>
  <si>
    <t>5.5 - Consumo Materiais Expediente</t>
  </si>
  <si>
    <t>Consumo Material Expediente</t>
  </si>
  <si>
    <t>6.1 - Consumo Atividades de Ensino</t>
  </si>
  <si>
    <t>6.2 - Consumo Outras Atividades</t>
  </si>
  <si>
    <t>MESES</t>
  </si>
  <si>
    <t>6.3 - Consumo Atividades CAAEX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</si>
  <si>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</si>
  <si>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</si>
  <si>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</si>
  <si>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</si>
  <si>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</si>
  <si>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</si>
  <si>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</si>
  <si>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</si>
  <si>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</si>
  <si>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</si>
  <si>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</si>
  <si>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</si>
  <si>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IDENTIFICAÇÃO da UNIDADE</t>
  </si>
  <si>
    <t>Limite Orçamentários da Unidade</t>
  </si>
  <si>
    <t>Diárias &amp; Passagens</t>
  </si>
  <si>
    <t>Curso/Setor</t>
  </si>
  <si>
    <t>Valor Distribuído de acordo com a Matriz Orçamentária do Campus</t>
  </si>
  <si>
    <t>Coordenador</t>
  </si>
  <si>
    <t>Valor Máximo admitido para os Planos de Ação</t>
  </si>
  <si>
    <t>Contatos</t>
  </si>
  <si>
    <t>Valor Total do PLANEJAMENTO DA UNIDADE</t>
  </si>
  <si>
    <t>DIFERENÇA entre MÁXIMO Admitido e Planos Apresentados</t>
  </si>
  <si>
    <t>Se a diferença for NEGATIVA, ajustar antes do encaminhamento à ASSPLAN, para evitar devolução</t>
  </si>
  <si>
    <t>status:</t>
  </si>
  <si>
    <t>LIMITES ESPECIAIS</t>
  </si>
  <si>
    <t>Liberado para UNIDADES expecíficas</t>
  </si>
  <si>
    <t>Planejado</t>
  </si>
  <si>
    <t>Liberado</t>
  </si>
  <si>
    <t>Laboratórios</t>
  </si>
  <si>
    <t>Materiais de Expediente</t>
  </si>
  <si>
    <t>RESUMO FINANCEIRO</t>
  </si>
  <si>
    <t>Atividades de Ensino (*)</t>
  </si>
  <si>
    <t>Evento / Despesas</t>
  </si>
  <si>
    <t>DIÁRIAS</t>
  </si>
  <si>
    <t>PASSAGENS</t>
  </si>
  <si>
    <t>HORAS DISPONIBIL</t>
  </si>
  <si>
    <t>SERVIÇOS TERCEIROS</t>
  </si>
  <si>
    <t>MATERIAL CONSUMO</t>
  </si>
  <si>
    <t>TOTAL</t>
  </si>
  <si>
    <t>(q)</t>
  </si>
  <si>
    <t>R$)</t>
  </si>
  <si>
    <t>Aéreas</t>
  </si>
  <si>
    <t>Rodov.</t>
  </si>
  <si>
    <t>Desloc</t>
  </si>
  <si>
    <t xml:space="preserve">Km </t>
  </si>
  <si>
    <t>R$</t>
  </si>
  <si>
    <t>Horas</t>
  </si>
  <si>
    <t>Tx Inscr</t>
  </si>
  <si>
    <t>Outros</t>
  </si>
  <si>
    <t>MCC ($)</t>
  </si>
  <si>
    <t>MCO ($)</t>
  </si>
  <si>
    <t>Viagens Acadêmicos / Técnicos</t>
  </si>
  <si>
    <t>Organização de Eventos</t>
  </si>
  <si>
    <t>Estágios &amp; TCC/Dissertações &amp; Programas</t>
  </si>
  <si>
    <t>Gastos de Funcionamento</t>
  </si>
  <si>
    <t xml:space="preserve">Materiais de Consumo - Atividades de Ensino </t>
  </si>
  <si>
    <t xml:space="preserve">Materiais de Consumo - Outras Atividades </t>
  </si>
  <si>
    <t>Materiais de Consumo - Labor</t>
  </si>
  <si>
    <t>Materiais de Consumo - CAAEX</t>
  </si>
  <si>
    <t>SUB TOTAL</t>
  </si>
  <si>
    <t>Auxílios Discentes</t>
  </si>
  <si>
    <t>Auxílios Docentes</t>
  </si>
  <si>
    <t>VIAGENS ACADÊMICOS &amp; TECNICOS - Viagens de Estudos / Visitas Técnicas / Trabalhos de Campo / Viagens à Congressos_Seminários</t>
  </si>
  <si>
    <t>Média</t>
  </si>
  <si>
    <t>Viagens de TAEs - c/Passagens</t>
  </si>
  <si>
    <t>Ordem</t>
  </si>
  <si>
    <t>CÓDIGO do PLANO</t>
  </si>
  <si>
    <t>MONITORAMENTO DOS PLANOS DE AÇÃO</t>
  </si>
  <si>
    <t>Classificação do Plano</t>
  </si>
  <si>
    <t>Alinhamento</t>
  </si>
  <si>
    <t>CCR/Disciplina</t>
  </si>
  <si>
    <t>Fase/Período</t>
  </si>
  <si>
    <t>Título</t>
  </si>
  <si>
    <t>Descrição</t>
  </si>
  <si>
    <t>Início da Viagem</t>
  </si>
  <si>
    <t>Final da Viagem</t>
  </si>
  <si>
    <t>Diárias (q)</t>
  </si>
  <si>
    <t>Km (ida/Volta)</t>
  </si>
  <si>
    <t>Meio Transporte</t>
  </si>
  <si>
    <t>Nº Passageiros</t>
  </si>
  <si>
    <t>Origem</t>
  </si>
  <si>
    <t>Destino</t>
  </si>
  <si>
    <t>Responsável pela Viagem</t>
  </si>
  <si>
    <t>Outras Informações/Comentários relevantes</t>
  </si>
  <si>
    <t>CÓD</t>
  </si>
  <si>
    <t>Aéreas (R$)</t>
  </si>
  <si>
    <t>Rodov. (R$)</t>
  </si>
  <si>
    <t>Taxa Desloc (Quant)</t>
  </si>
  <si>
    <t>Situação dos Planos</t>
  </si>
  <si>
    <t>% Execução</t>
  </si>
  <si>
    <t>Comentários/Justificativas</t>
  </si>
  <si>
    <t>Tipo de Viagem</t>
  </si>
  <si>
    <t>Tipo Atividade</t>
  </si>
  <si>
    <t>Dimensões</t>
  </si>
  <si>
    <t>Data</t>
  </si>
  <si>
    <t>Hora</t>
  </si>
  <si>
    <t>Cidade</t>
  </si>
  <si>
    <t>UF</t>
  </si>
  <si>
    <t>Tipo</t>
  </si>
  <si>
    <t>Plano</t>
  </si>
  <si>
    <t>Ativ</t>
  </si>
  <si>
    <t>Quant</t>
  </si>
  <si>
    <t>Média ($)</t>
  </si>
  <si>
    <t>Km (q)</t>
  </si>
  <si>
    <t>R$ p/Km</t>
  </si>
  <si>
    <t>HD (q)</t>
  </si>
  <si>
    <t>R$ p/HD</t>
  </si>
  <si>
    <t>Coefic.</t>
  </si>
  <si>
    <t>HD (R$)</t>
  </si>
  <si>
    <t>1 - Acadêmico-Pedagógica</t>
  </si>
  <si>
    <t>Outras Considerações/Comentários</t>
  </si>
  <si>
    <t>EVENTOS - Realizados pela UFFS: Semanas Acadêmicas / Congressos / Seminários / Colóquios / Palestras</t>
  </si>
  <si>
    <t>Se eventualmente for utilizado Transporte, por conta da UFFS, informar:</t>
  </si>
  <si>
    <t>Permanência do Convidado</t>
  </si>
  <si>
    <t>Passagens (ida/volta) e Tx Deslocamento</t>
  </si>
  <si>
    <t>Quilometragem/meio de transporte</t>
  </si>
  <si>
    <t>Tipo de Evento</t>
  </si>
  <si>
    <t>Data Início</t>
  </si>
  <si>
    <t>Data Final</t>
  </si>
  <si>
    <t>ESTÁGIOS - TCC - Aulas em Programas de Mestrado - Atividades Rotineiras ou Contínuas - OUTROS</t>
  </si>
  <si>
    <t>Quilometragem</t>
  </si>
  <si>
    <t>Quant Eventos no Período/Ano</t>
  </si>
  <si>
    <t>Média de Km por Evento</t>
  </si>
  <si>
    <t>Média de Diárias por Evento(q)</t>
  </si>
  <si>
    <t>Período de Execução</t>
  </si>
  <si>
    <t>Média de Horas de Disponibilidade</t>
  </si>
  <si>
    <t>Responsável pelo Deslocamento</t>
  </si>
  <si>
    <t>Quant Eventos</t>
  </si>
  <si>
    <t>Diárias por Eventos</t>
  </si>
  <si>
    <t>Km Por Evento</t>
  </si>
  <si>
    <t>Km (q) Total</t>
  </si>
  <si>
    <t>Transp Km em R$</t>
  </si>
  <si>
    <t>Média HD (q)</t>
  </si>
  <si>
    <t>Total HD (q)</t>
  </si>
  <si>
    <t>Tipo Deslocamento</t>
  </si>
  <si>
    <t>Início</t>
  </si>
  <si>
    <t>Fim</t>
  </si>
  <si>
    <t>GESTÃO DE FUNCIONAMENTO DO CAMPUS - Manutenções e Pequenos Reparos</t>
  </si>
  <si>
    <t>PARA  UTILIZAÇÃO, prioritariamente, pelas Assessorias Administrativas</t>
  </si>
  <si>
    <t>Previsão Temporal</t>
  </si>
  <si>
    <t>Estimativa de Custos (R$)</t>
  </si>
  <si>
    <t>Setores Envolvidos</t>
  </si>
  <si>
    <t>Responsável</t>
  </si>
  <si>
    <t>Finalidade</t>
  </si>
  <si>
    <t>Serv Terc</t>
  </si>
  <si>
    <t>MATERIAIS  DE CONSUMO para ATIVIDADES de ENSINO</t>
  </si>
  <si>
    <t>Código do Plano:</t>
  </si>
  <si>
    <t>MONITORAMENTO DO PLANO DE AÇÃO</t>
  </si>
  <si>
    <t>Seq</t>
  </si>
  <si>
    <t>Tipo de Consumo</t>
  </si>
  <si>
    <t>Classificação da Atividade (Plano de Ação)</t>
  </si>
  <si>
    <t>Dimensão em que o Plano de Ação está inserido</t>
  </si>
  <si>
    <t>CCR/Turma</t>
  </si>
  <si>
    <t>Título da Ação</t>
  </si>
  <si>
    <t>Descrição da Ação</t>
  </si>
  <si>
    <t>JUSTIFICATIVA</t>
  </si>
  <si>
    <t>Quantidade</t>
  </si>
  <si>
    <t>Embalagem Padrão</t>
  </si>
  <si>
    <t>Código do Material</t>
  </si>
  <si>
    <t>Valor Unitário do Material</t>
  </si>
  <si>
    <t>OUTRAS INFORMAÇÕES RELEVANTES sobre Materiais de Consumo</t>
  </si>
  <si>
    <t>MATERIAIS  DE CONSUMO para LABORATÓRIOS e ÁREAS EXPERIMENTAIS e MATERIAIS de EXPEDIENTE</t>
  </si>
  <si>
    <t>Lab_MEx</t>
  </si>
  <si>
    <t>ATENÇÃO:</t>
  </si>
  <si>
    <t>Para uso somente da CLAB, CAAEX, ASSINFR e ASSLOS</t>
  </si>
  <si>
    <t>Lab C</t>
  </si>
  <si>
    <t>Lab O</t>
  </si>
  <si>
    <t>CAEX C</t>
  </si>
  <si>
    <t>CAEX O</t>
  </si>
  <si>
    <t>Mat Exp</t>
  </si>
  <si>
    <t>Distr</t>
  </si>
  <si>
    <t>OBSERVAÇÕES:</t>
  </si>
  <si>
    <t/>
  </si>
  <si>
    <t>ORDEM</t>
  </si>
  <si>
    <t>SIGLA</t>
  </si>
  <si>
    <t>Diárias p/Eventos</t>
  </si>
  <si>
    <t>Km p/Evento</t>
  </si>
  <si>
    <t>Km Total (q)</t>
  </si>
  <si>
    <t>Transp (R$)</t>
  </si>
  <si>
    <t>Taxa Desloc (Quant*R$)</t>
  </si>
  <si>
    <t>LAB_MEX</t>
  </si>
  <si>
    <t>Justificativa</t>
  </si>
  <si>
    <t>(bg * bf+bh * bi)*bj</t>
  </si>
  <si>
    <t>LAB_MAX</t>
  </si>
  <si>
    <t>TOTAL Horas Disponibilidade</t>
  </si>
  <si>
    <t>CURSO/SETOR</t>
  </si>
  <si>
    <t>COORDENADOR</t>
  </si>
  <si>
    <t>Km Planos VAT</t>
  </si>
  <si>
    <t>Coefic - I</t>
  </si>
  <si>
    <t>Total HD Eventos</t>
  </si>
  <si>
    <t>HD Planos VAT (q)</t>
  </si>
  <si>
    <t>Taxa Desloc (Q)</t>
  </si>
  <si>
    <t>MACROS</t>
  </si>
  <si>
    <t>PRIM 1</t>
  </si>
  <si>
    <t>PRIM 2</t>
  </si>
  <si>
    <t>PRIM 3</t>
  </si>
  <si>
    <t>PRIM 4</t>
  </si>
  <si>
    <t>PRIM 5</t>
  </si>
  <si>
    <t>PRIM 6</t>
  </si>
  <si>
    <t>PRIM 7</t>
  </si>
  <si>
    <t>PRIM 8</t>
  </si>
  <si>
    <t>PRIM 9</t>
  </si>
  <si>
    <t>PRIM 10</t>
  </si>
  <si>
    <t>PRIM 11</t>
  </si>
  <si>
    <t>PRIM 12</t>
  </si>
  <si>
    <t>PRIM 13</t>
  </si>
  <si>
    <t>PRIM 14</t>
  </si>
  <si>
    <t>PRIM 15</t>
  </si>
  <si>
    <t>PRIM 16</t>
  </si>
  <si>
    <t>PRIM 17</t>
  </si>
  <si>
    <t>PRIM 18</t>
  </si>
  <si>
    <t>PRIM 19</t>
  </si>
  <si>
    <t>PRIM 20</t>
  </si>
  <si>
    <t>PRIM 21</t>
  </si>
  <si>
    <t>PRIM 22</t>
  </si>
  <si>
    <t>PRIM 23</t>
  </si>
  <si>
    <t>PRIM 24</t>
  </si>
  <si>
    <t>PRIM 25</t>
  </si>
  <si>
    <t>PRIM 26</t>
  </si>
  <si>
    <t>PRIM 27</t>
  </si>
  <si>
    <t>PRIM 28</t>
  </si>
  <si>
    <t>PRIM 29</t>
  </si>
  <si>
    <t>PRIM 30</t>
  </si>
  <si>
    <t>PRIM 31</t>
  </si>
  <si>
    <t>PRIM 32</t>
  </si>
  <si>
    <t>PRIM 33</t>
  </si>
  <si>
    <t>PRIM 34</t>
  </si>
  <si>
    <t>PRIM 35</t>
  </si>
  <si>
    <t>PRIM 36</t>
  </si>
  <si>
    <t>PRIM 37</t>
  </si>
  <si>
    <t>PRIM 38</t>
  </si>
  <si>
    <t>PRIM 39</t>
  </si>
  <si>
    <t>PRIM 40</t>
  </si>
  <si>
    <t>PRIM 41</t>
  </si>
  <si>
    <t>PRIM 42</t>
  </si>
  <si>
    <t>PRIM 43</t>
  </si>
  <si>
    <t>PRIM 44</t>
  </si>
  <si>
    <t>PRIM 45</t>
  </si>
  <si>
    <t>PRIM 46</t>
  </si>
  <si>
    <t>AU180</t>
  </si>
  <si>
    <t>2 - Administrativa</t>
  </si>
  <si>
    <t>3 - Pessoas</t>
  </si>
  <si>
    <t>7 - Outras</t>
  </si>
  <si>
    <t>5 - Infraestrutura</t>
  </si>
  <si>
    <t>6 - Consolidação e Expansão</t>
  </si>
  <si>
    <t>4 - Relações com a Comunidade</t>
  </si>
  <si>
    <t>Ano</t>
  </si>
  <si>
    <t>Diárias LIB</t>
  </si>
  <si>
    <t>Diárias UTIL</t>
  </si>
  <si>
    <t>% Utilização</t>
  </si>
  <si>
    <t>Transportes LIB</t>
  </si>
  <si>
    <t>Transportes UTIL</t>
  </si>
  <si>
    <t>W</t>
  </si>
  <si>
    <t>X</t>
  </si>
  <si>
    <t>Y</t>
  </si>
  <si>
    <t>Z</t>
  </si>
  <si>
    <t>HISTÓRICO - Diárias &amp; Passagens / Transportes</t>
  </si>
  <si>
    <t>DIÁRIAS E PASSAGENS</t>
  </si>
  <si>
    <t>TRAMSPORTES</t>
  </si>
  <si>
    <t>Utilizado</t>
  </si>
  <si>
    <t>ADMINISTRAÇÃO</t>
  </si>
  <si>
    <t>AGRONOMIA</t>
  </si>
  <si>
    <t>C COMPUTAÇÃO</t>
  </si>
  <si>
    <t>CIÊNCIAS SOCIAIS</t>
  </si>
  <si>
    <t>ENFERMAGEM</t>
  </si>
  <si>
    <t>ENG AMBIENTAL</t>
  </si>
  <si>
    <t>FILOSOFIA</t>
  </si>
  <si>
    <t>GEOGRAFIA</t>
  </si>
  <si>
    <t>HISTÓRIA</t>
  </si>
  <si>
    <t>LETRAS</t>
  </si>
  <si>
    <t>MATEMÁTICA</t>
  </si>
  <si>
    <t>MEDICINA</t>
  </si>
  <si>
    <t>PEDAGOGIA</t>
  </si>
  <si>
    <t>PPGCB (a partir de 2021)</t>
  </si>
  <si>
    <t>PPGFil (a partir de 2019)</t>
  </si>
  <si>
    <t>PPGGeo (a partir de 2019)</t>
  </si>
  <si>
    <t>PPGH (a partir de 2017)</t>
  </si>
  <si>
    <t>PROFMAT</t>
  </si>
  <si>
    <t>PÓS GRADUAÇÃO (Lato Sensu) (2018)</t>
  </si>
  <si>
    <t>OUTROS  (Administrativo)</t>
  </si>
  <si>
    <t>RESOLUÇÃO 004/2012-CONSUNI/CPPG</t>
  </si>
  <si>
    <t>AA</t>
  </si>
  <si>
    <t>Classificação do Cargo/Emprego/Função</t>
  </si>
  <si>
    <t>Brasília, Manaus, Rio de Janeiro, São Paulo</t>
  </si>
  <si>
    <t>Outras Capitais de Estados</t>
  </si>
  <si>
    <t>Demais Deslocamentos</t>
  </si>
  <si>
    <t>a) Ministros de Estado</t>
  </si>
  <si>
    <t>b) Cargos de Natureza Especial: CCE-18</t>
  </si>
  <si>
    <t>c) CCE-17; CCE-16; CCE-15; CCE-14; CCE-13 E equivalentes</t>
  </si>
  <si>
    <t>d) Demais cargos</t>
  </si>
  <si>
    <t>1-Não Executado</t>
  </si>
  <si>
    <t>2-Em Execução</t>
  </si>
  <si>
    <t>3-Executado</t>
  </si>
  <si>
    <t>4-Substituído/Transferido</t>
  </si>
  <si>
    <t>5-Cancelado</t>
  </si>
  <si>
    <t xml:space="preserve">PERFIL </t>
  </si>
  <si>
    <t>HISTÓRICO DE UTILIZAÇÃO DE RECURSOS</t>
  </si>
  <si>
    <t>Desconto Alimentação</t>
  </si>
  <si>
    <t>DIÁRIAS - Normal</t>
  </si>
  <si>
    <t>DIMENSÕES</t>
  </si>
  <si>
    <t>Serviços/Terceirizados</t>
  </si>
  <si>
    <t>Previsão 2023</t>
  </si>
  <si>
    <t>PG-Lato Sensu Residência Agrícola</t>
  </si>
  <si>
    <t>PG-Lato Sensu Produção Vegetal</t>
  </si>
  <si>
    <t>PG-Lato Sensu Seguranças das Fronteiras</t>
  </si>
  <si>
    <t>PG-Lato Sensu Enf_Oncologia</t>
  </si>
  <si>
    <t>LS_ResAgric</t>
  </si>
  <si>
    <t>LS_ProdVegetal</t>
  </si>
  <si>
    <t>LS_SegFront</t>
  </si>
  <si>
    <t>LS_EnfOnco</t>
  </si>
  <si>
    <t>S2 LS</t>
  </si>
  <si>
    <t>CP Divulgação Acolhimento</t>
  </si>
  <si>
    <t>CPDA</t>
  </si>
  <si>
    <t>PARA USO INTERNO   /   CLAB - CAAEX - ASSLOG - ASSINFR  /  Controle de Materiais de Consumo</t>
  </si>
  <si>
    <t>Planejamento 2024 - Levantamento de 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</si>
</sst>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#,##0.00_ ;[Red]\-#,##0.00\ "/>
    <numFmt numFmtId="165" formatCode="#,##0.00\ ;[Red]\-#,##0.00\ "/>
    <numFmt numFmtId="166" formatCode="0.0"/>
    <numFmt numFmtId="167" formatCode="\ #,##0.00\ ;\-#,##0.00\ ;\-00\ ;\ @\ "/>
    <numFmt numFmtId="168" formatCode="h:mm;@"/>
    <numFmt numFmtId="169" formatCode="mmmm"/>
    <numFmt numFmtId="170" formatCode="#,##0.00_ ;\-#,##0.00\ "/>
    <numFmt numFmtId="171" formatCode="#,##0_ ;[Red]\-#,##0\ "/>
    <numFmt numFmtId="172" formatCode="* #,##0.00\ ;\-* #,##0.00\ ;* \-#\ ;@\ "/>
    <numFmt numFmtId="173" formatCode="0.00_ ;[Red]\-0.00\ 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Calibri"/>
      <family val="2"/>
      <scheme val="minor"/>
    </font>
    <font>
      <sz val="10"/>
      <name val="Calibri"/>
      <family val="2"/>
      <charset val="1"/>
    </font>
    <font>
      <b/>
      <sz val="10"/>
      <color rgb="FFFF0000"/>
      <name val="Calibri"/>
      <family val="2"/>
      <charset val="1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</font>
    <font>
      <b/>
      <sz val="18"/>
      <color rgb="FFFFFFFF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Arial"/>
      <family val="2"/>
    </font>
    <font>
      <b/>
      <u/>
      <sz val="22"/>
      <color rgb="FFFF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  <charset val="1"/>
    </font>
    <font>
      <b/>
      <sz val="11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1"/>
      <color rgb="FFFFFFFF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b/>
      <sz val="16"/>
      <color rgb="FFFF0000"/>
      <name val="Calibr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charset val="1"/>
    </font>
    <font>
      <sz val="11"/>
      <color theme="5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rgb="FFBFBFB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CCFF"/>
        <bgColor rgb="FFB4C7E7"/>
      </patternFill>
    </fill>
    <fill>
      <patternFill patternType="solid">
        <fgColor rgb="FFFFFF00"/>
        <bgColor rgb="FFFFFF00"/>
      </patternFill>
    </fill>
    <fill>
      <patternFill patternType="solid">
        <fgColor theme="7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5911"/>
        <bgColor rgb="FF996600"/>
      </patternFill>
    </fill>
    <fill>
      <patternFill patternType="solid">
        <fgColor rgb="FFFFD966"/>
        <bgColor rgb="FFFFE699"/>
      </patternFill>
    </fill>
    <fill>
      <patternFill patternType="solid">
        <fgColor rgb="FFD9E1F2"/>
        <bgColor rgb="FFDDDDDD"/>
      </patternFill>
    </fill>
    <fill>
      <patternFill patternType="solid">
        <fgColor rgb="FFDDEBF7"/>
        <bgColor rgb="FFD9E1F2"/>
      </patternFill>
    </fill>
    <fill>
      <patternFill patternType="solid">
        <fgColor rgb="FFD9D9D9"/>
        <bgColor rgb="FFDDDDDD"/>
      </patternFill>
    </fill>
    <fill>
      <patternFill patternType="solid">
        <fgColor rgb="FFF4B084"/>
        <bgColor rgb="FFF8CBAD"/>
      </patternFill>
    </fill>
    <fill>
      <patternFill patternType="solid">
        <fgColor rgb="FFFFE699"/>
        <bgColor rgb="FFFFD966"/>
      </patternFill>
    </fill>
    <fill>
      <patternFill patternType="solid">
        <fgColor rgb="FF8EA9DB"/>
        <bgColor rgb="FF9BC2E6"/>
      </patternFill>
    </fill>
    <fill>
      <patternFill patternType="solid">
        <fgColor rgb="FFF8CBAD"/>
        <bgColor rgb="FFFFCCCC"/>
      </patternFill>
    </fill>
    <fill>
      <patternFill patternType="solid">
        <fgColor rgb="FFC9C9C9"/>
        <bgColor rgb="FFBFBFBF"/>
      </patternFill>
    </fill>
    <fill>
      <patternFill patternType="solid">
        <fgColor rgb="FFC6E0B4"/>
        <bgColor rgb="FFD9D9D9"/>
      </patternFill>
    </fill>
    <fill>
      <patternFill patternType="solid">
        <fgColor rgb="FF9BC2E6"/>
        <bgColor rgb="FF99CCFF"/>
      </patternFill>
    </fill>
    <fill>
      <patternFill patternType="solid">
        <fgColor rgb="FFBFBFBF"/>
        <bgColor rgb="FFC9C9C9"/>
      </patternFill>
    </fill>
    <fill>
      <patternFill patternType="solid">
        <fgColor rgb="FFFFFFFF"/>
        <bgColor rgb="FFF2F2F2"/>
      </patternFill>
    </fill>
    <fill>
      <patternFill patternType="solid">
        <fgColor rgb="FFBDD7EE"/>
        <bgColor rgb="FFD9D9D9"/>
      </patternFill>
    </fill>
    <fill>
      <patternFill patternType="solid">
        <fgColor rgb="FFFFFF00"/>
        <bgColor rgb="FFFFD966"/>
      </patternFill>
    </fill>
    <fill>
      <patternFill patternType="solid">
        <fgColor rgb="FF808080"/>
        <bgColor rgb="FFA6A6A6"/>
      </patternFill>
    </fill>
    <fill>
      <patternFill patternType="solid">
        <fgColor rgb="FFBF8F00"/>
        <bgColor rgb="FFED7D31"/>
      </patternFill>
    </fill>
    <fill>
      <patternFill patternType="solid">
        <fgColor rgb="FF99CCFF"/>
        <bgColor rgb="FF9BC2E6"/>
      </patternFill>
    </fill>
    <fill>
      <patternFill patternType="solid">
        <fgColor rgb="FFEDEDED"/>
        <bgColor rgb="FFF2F2F2"/>
      </patternFill>
    </fill>
    <fill>
      <patternFill patternType="solid">
        <fgColor rgb="FFF2F2F2"/>
        <bgColor rgb="FFEDEDED"/>
      </patternFill>
    </fill>
    <fill>
      <patternFill patternType="solid">
        <fgColor rgb="FFA9D08E"/>
        <bgColor rgb="FFC6E0B4"/>
      </patternFill>
    </fill>
    <fill>
      <patternFill patternType="solid">
        <fgColor rgb="FF833C0C"/>
        <bgColor rgb="FF993366"/>
      </patternFill>
    </fill>
    <fill>
      <patternFill patternType="solid">
        <fgColor rgb="FFA6A6A6"/>
        <bgColor rgb="FF8EA9DB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rgb="FFF8CBAD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0"/>
        <bgColor rgb="FFDDDDDD"/>
      </patternFill>
    </fill>
    <fill>
      <patternFill patternType="solid">
        <fgColor theme="8" tint="0.79998168889431442"/>
        <bgColor rgb="FFDDDDDD"/>
      </patternFill>
    </fill>
    <fill>
      <patternFill patternType="solid">
        <fgColor theme="9" tint="0.59999389629810485"/>
        <bgColor rgb="FFFFD966"/>
      </patternFill>
    </fill>
    <fill>
      <patternFill patternType="solid">
        <fgColor theme="0" tint="-4.9989318521683403E-2"/>
        <bgColor rgb="FFEDEDED"/>
      </patternFill>
    </fill>
    <fill>
      <patternFill patternType="solid">
        <fgColor theme="4" tint="0.59999389629810485"/>
        <bgColor rgb="FFD9E1F2"/>
      </patternFill>
    </fill>
    <fill>
      <patternFill patternType="solid">
        <fgColor theme="7" tint="0.79998168889431442"/>
        <bgColor rgb="FFFFD966"/>
      </patternFill>
    </fill>
    <fill>
      <patternFill patternType="solid">
        <fgColor theme="4" tint="0.59999389629810485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rgb="FFFF0000"/>
      </right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/>
      <diagonal/>
    </border>
    <border>
      <left/>
      <right/>
      <top/>
      <bottom style="hair">
        <color auto="1"/>
      </bottom>
      <diagonal/>
    </border>
    <border>
      <left style="hair">
        <color rgb="FFFFFFFF"/>
      </left>
      <right style="hair">
        <color rgb="FFFFFFFF"/>
      </right>
      <top style="hair">
        <color auto="1"/>
      </top>
      <bottom style="medium">
        <color auto="1"/>
      </bottom>
      <diagonal/>
    </border>
    <border>
      <left style="hair">
        <color rgb="FFFFFFFF"/>
      </left>
      <right style="hair">
        <color rgb="FFFFFFFF"/>
      </right>
      <top/>
      <bottom style="hair">
        <color rgb="FFFFFFFF"/>
      </bottom>
      <diagonal/>
    </border>
    <border>
      <left/>
      <right style="hair">
        <color rgb="FFFFFFFF"/>
      </right>
      <top style="medium">
        <color auto="1"/>
      </top>
      <bottom style="hair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hair">
        <color auto="1"/>
      </bottom>
      <diagonal/>
    </border>
    <border>
      <left/>
      <right/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/>
      <bottom style="medium">
        <color auto="1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hair">
        <color auto="1"/>
      </bottom>
      <diagonal/>
    </border>
    <border>
      <left style="hair">
        <color auto="1"/>
      </left>
      <right/>
      <top style="medium">
        <color rgb="FFFFFFFF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rgb="FFFFFFFF"/>
      </right>
      <top style="medium">
        <color auto="1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auto="1"/>
      </top>
      <bottom style="medium">
        <color rgb="FFFFFFFF"/>
      </bottom>
      <diagonal/>
    </border>
    <border>
      <left style="medium">
        <color rgb="FFFFFFFF"/>
      </left>
      <right/>
      <top style="medium">
        <color auto="1"/>
      </top>
      <bottom style="medium">
        <color rgb="FFFFFFFF"/>
      </bottom>
      <diagonal/>
    </border>
    <border>
      <left style="hair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hair">
        <color auto="1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theme="0"/>
      </left>
      <right/>
      <top style="medium">
        <color theme="0"/>
      </top>
      <bottom style="thin">
        <color auto="1"/>
      </bottom>
      <diagonal/>
    </border>
    <border>
      <left/>
      <right/>
      <top style="medium">
        <color theme="0"/>
      </top>
      <bottom style="thin">
        <color auto="1"/>
      </bottom>
      <diagonal/>
    </border>
    <border>
      <left/>
      <right style="medium">
        <color theme="0"/>
      </right>
      <top style="medium">
        <color theme="0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41" fillId="0" borderId="0"/>
    <xf numFmtId="172" fontId="11" fillId="0" borderId="0" applyBorder="0" applyProtection="0"/>
    <xf numFmtId="0" fontId="29" fillId="0" borderId="0"/>
  </cellStyleXfs>
  <cellXfs count="743">
    <xf numFmtId="0" fontId="0" fillId="0" borderId="0" xfId="0"/>
    <xf numFmtId="10" fontId="6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hidden="1"/>
    </xf>
    <xf numFmtId="0" fontId="9" fillId="6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>
      <alignment horizontal="center" vertical="center"/>
    </xf>
    <xf numFmtId="49" fontId="10" fillId="2" borderId="0" xfId="0" applyNumberFormat="1" applyFont="1" applyFill="1" applyAlignment="1" applyProtection="1">
      <alignment horizontal="center" vertical="center"/>
      <protection hidden="1"/>
    </xf>
    <xf numFmtId="0" fontId="8" fillId="9" borderId="0" xfId="2" applyFont="1" applyFill="1" applyAlignment="1">
      <alignment vertical="center"/>
    </xf>
    <xf numFmtId="0" fontId="8" fillId="9" borderId="0" xfId="2" applyFont="1" applyFill="1" applyAlignment="1">
      <alignment horizontal="center" vertical="center"/>
    </xf>
    <xf numFmtId="0" fontId="8" fillId="0" borderId="10" xfId="2" applyFont="1" applyBorder="1" applyAlignment="1">
      <alignment vertical="center"/>
    </xf>
    <xf numFmtId="4" fontId="8" fillId="10" borderId="9" xfId="2" applyNumberFormat="1" applyFont="1" applyFill="1" applyBorder="1" applyAlignment="1">
      <alignment horizontal="center" vertical="center"/>
    </xf>
    <xf numFmtId="0" fontId="3" fillId="11" borderId="4" xfId="0" applyFont="1" applyFill="1" applyBorder="1" applyAlignment="1" applyProtection="1">
      <alignment vertical="center"/>
      <protection hidden="1"/>
    </xf>
    <xf numFmtId="0" fontId="10" fillId="11" borderId="2" xfId="0" applyFont="1" applyFill="1" applyBorder="1" applyAlignment="1">
      <alignment horizontal="center" vertical="center"/>
    </xf>
    <xf numFmtId="49" fontId="10" fillId="11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0" fillId="0" borderId="0" xfId="0" applyFont="1"/>
    <xf numFmtId="49" fontId="10" fillId="0" borderId="0" xfId="0" applyNumberFormat="1" applyFont="1" applyAlignment="1" applyProtection="1">
      <alignment horizontal="center" vertical="center"/>
      <protection hidden="1"/>
    </xf>
    <xf numFmtId="0" fontId="8" fillId="2" borderId="9" xfId="2" applyFont="1" applyFill="1" applyBorder="1" applyAlignment="1">
      <alignment vertical="center"/>
    </xf>
    <xf numFmtId="0" fontId="8" fillId="2" borderId="9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  <protection hidden="1"/>
    </xf>
    <xf numFmtId="0" fontId="10" fillId="14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15" borderId="0" xfId="0" applyFont="1" applyFill="1" applyAlignment="1">
      <alignment vertical="center"/>
    </xf>
    <xf numFmtId="0" fontId="0" fillId="16" borderId="0" xfId="0" applyFill="1"/>
    <xf numFmtId="0" fontId="13" fillId="0" borderId="9" xfId="2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/>
    <xf numFmtId="0" fontId="18" fillId="0" borderId="0" xfId="0" applyFont="1" applyProtection="1">
      <protection locked="0"/>
    </xf>
    <xf numFmtId="0" fontId="18" fillId="0" borderId="0" xfId="0" applyFont="1"/>
    <xf numFmtId="0" fontId="18" fillId="0" borderId="14" xfId="0" applyFont="1" applyBorder="1"/>
    <xf numFmtId="0" fontId="20" fillId="19" borderId="2" xfId="0" applyFont="1" applyFill="1" applyBorder="1"/>
    <xf numFmtId="0" fontId="21" fillId="19" borderId="2" xfId="0" applyFont="1" applyFill="1" applyBorder="1"/>
    <xf numFmtId="0" fontId="22" fillId="0" borderId="15" xfId="0" applyFont="1" applyBorder="1"/>
    <xf numFmtId="0" fontId="0" fillId="0" borderId="15" xfId="0" applyBorder="1"/>
    <xf numFmtId="0" fontId="18" fillId="0" borderId="15" xfId="0" applyFont="1" applyBorder="1"/>
    <xf numFmtId="0" fontId="21" fillId="0" borderId="0" xfId="0" applyFont="1"/>
    <xf numFmtId="0" fontId="22" fillId="0" borderId="0" xfId="0" applyFont="1"/>
    <xf numFmtId="165" fontId="23" fillId="0" borderId="0" xfId="0" applyNumberFormat="1" applyFont="1"/>
    <xf numFmtId="0" fontId="26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166" fontId="0" fillId="0" borderId="0" xfId="0" applyNumberFormat="1"/>
    <xf numFmtId="4" fontId="0" fillId="0" borderId="0" xfId="0" applyNumberFormat="1"/>
    <xf numFmtId="166" fontId="0" fillId="0" borderId="19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20" borderId="19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" fontId="0" fillId="30" borderId="19" xfId="0" applyNumberFormat="1" applyFill="1" applyBorder="1" applyAlignment="1">
      <alignment horizontal="center" vertical="center"/>
    </xf>
    <xf numFmtId="4" fontId="0" fillId="0" borderId="19" xfId="0" applyNumberFormat="1" applyBorder="1"/>
    <xf numFmtId="3" fontId="0" fillId="20" borderId="19" xfId="0" applyNumberFormat="1" applyFill="1" applyBorder="1" applyAlignment="1">
      <alignment horizontal="center" vertical="center"/>
    </xf>
    <xf numFmtId="166" fontId="0" fillId="30" borderId="19" xfId="0" applyNumberFormat="1" applyFill="1" applyBorder="1" applyAlignment="1">
      <alignment horizontal="center" vertical="center"/>
    </xf>
    <xf numFmtId="1" fontId="0" fillId="30" borderId="19" xfId="0" applyNumberFormat="1" applyFill="1" applyBorder="1" applyAlignment="1">
      <alignment horizontal="center" vertical="center"/>
    </xf>
    <xf numFmtId="4" fontId="0" fillId="31" borderId="19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9" xfId="0" applyNumberFormat="1" applyBorder="1" applyAlignment="1">
      <alignment horizontal="center" vertical="center"/>
    </xf>
    <xf numFmtId="166" fontId="0" fillId="30" borderId="20" xfId="0" applyNumberFormat="1" applyFill="1" applyBorder="1" applyAlignment="1">
      <alignment horizontal="center" vertical="center"/>
    </xf>
    <xf numFmtId="4" fontId="0" fillId="30" borderId="20" xfId="0" applyNumberFormat="1" applyFill="1" applyBorder="1" applyAlignment="1">
      <alignment horizontal="center" vertical="center"/>
    </xf>
    <xf numFmtId="1" fontId="0" fillId="30" borderId="20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center"/>
    </xf>
    <xf numFmtId="0" fontId="0" fillId="0" borderId="21" xfId="0" applyBorder="1"/>
    <xf numFmtId="4" fontId="0" fillId="0" borderId="20" xfId="0" applyNumberFormat="1" applyBorder="1" applyAlignment="1">
      <alignment horizontal="center" vertical="center"/>
    </xf>
    <xf numFmtId="4" fontId="0" fillId="0" borderId="20" xfId="0" applyNumberFormat="1" applyBorder="1"/>
    <xf numFmtId="166" fontId="22" fillId="20" borderId="22" xfId="0" applyNumberFormat="1" applyFont="1" applyFill="1" applyBorder="1" applyAlignment="1">
      <alignment horizontal="center"/>
    </xf>
    <xf numFmtId="4" fontId="22" fillId="20" borderId="22" xfId="0" applyNumberFormat="1" applyFont="1" applyFill="1" applyBorder="1" applyAlignment="1">
      <alignment horizontal="center"/>
    </xf>
    <xf numFmtId="0" fontId="22" fillId="20" borderId="22" xfId="0" applyFont="1" applyFill="1" applyBorder="1" applyAlignment="1">
      <alignment horizontal="center"/>
    </xf>
    <xf numFmtId="1" fontId="22" fillId="20" borderId="22" xfId="0" applyNumberFormat="1" applyFont="1" applyFill="1" applyBorder="1" applyAlignment="1">
      <alignment horizontal="center"/>
    </xf>
    <xf numFmtId="4" fontId="22" fillId="20" borderId="22" xfId="0" applyNumberFormat="1" applyFont="1" applyFill="1" applyBorder="1" applyAlignment="1">
      <alignment horizontal="center" vertical="center"/>
    </xf>
    <xf numFmtId="166" fontId="0" fillId="30" borderId="23" xfId="0" applyNumberFormat="1" applyFill="1" applyBorder="1" applyAlignment="1">
      <alignment horizontal="center"/>
    </xf>
    <xf numFmtId="4" fontId="0" fillId="30" borderId="23" xfId="0" applyNumberFormat="1" applyFill="1" applyBorder="1"/>
    <xf numFmtId="4" fontId="0" fillId="30" borderId="23" xfId="0" applyNumberFormat="1" applyFill="1" applyBorder="1" applyAlignment="1">
      <alignment horizontal="center" vertical="center"/>
    </xf>
    <xf numFmtId="1" fontId="0" fillId="30" borderId="23" xfId="0" applyNumberFormat="1" applyFill="1" applyBorder="1" applyAlignment="1">
      <alignment horizontal="center" vertical="center"/>
    </xf>
    <xf numFmtId="4" fontId="0" fillId="0" borderId="23" xfId="0" applyNumberFormat="1" applyBorder="1"/>
    <xf numFmtId="0" fontId="0" fillId="0" borderId="2" xfId="0" applyBorder="1"/>
    <xf numFmtId="166" fontId="0" fillId="0" borderId="20" xfId="0" applyNumberFormat="1" applyBorder="1" applyAlignment="1">
      <alignment horizontal="center"/>
    </xf>
    <xf numFmtId="4" fontId="0" fillId="30" borderId="20" xfId="0" applyNumberFormat="1" applyFill="1" applyBorder="1"/>
    <xf numFmtId="0" fontId="22" fillId="0" borderId="24" xfId="0" applyFont="1" applyBorder="1"/>
    <xf numFmtId="166" fontId="22" fillId="20" borderId="22" xfId="0" applyNumberFormat="1" applyFont="1" applyFill="1" applyBorder="1" applyAlignment="1">
      <alignment horizontal="center" vertical="center"/>
    </xf>
    <xf numFmtId="165" fontId="22" fillId="20" borderId="22" xfId="0" applyNumberFormat="1" applyFont="1" applyFill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1" fontId="22" fillId="20" borderId="22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>
      <alignment vertical="center"/>
    </xf>
    <xf numFmtId="0" fontId="18" fillId="0" borderId="0" xfId="0" applyFont="1" applyAlignment="1">
      <alignment vertical="center"/>
    </xf>
    <xf numFmtId="0" fontId="20" fillId="19" borderId="2" xfId="0" applyFont="1" applyFill="1" applyBorder="1" applyAlignment="1">
      <alignment vertical="center"/>
    </xf>
    <xf numFmtId="0" fontId="18" fillId="19" borderId="2" xfId="0" applyFont="1" applyFill="1" applyBorder="1" applyAlignment="1">
      <alignment vertical="center"/>
    </xf>
    <xf numFmtId="0" fontId="18" fillId="32" borderId="2" xfId="0" applyFont="1" applyFill="1" applyBorder="1" applyAlignment="1">
      <alignment horizontal="center" vertical="center"/>
    </xf>
    <xf numFmtId="0" fontId="21" fillId="24" borderId="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20" borderId="25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38" borderId="0" xfId="0" applyFont="1" applyFill="1" applyAlignment="1">
      <alignment horizontal="center" vertical="center"/>
    </xf>
    <xf numFmtId="0" fontId="18" fillId="22" borderId="0" xfId="0" applyFont="1" applyFill="1" applyAlignment="1">
      <alignment horizontal="center" vertical="center"/>
    </xf>
    <xf numFmtId="167" fontId="18" fillId="22" borderId="0" xfId="0" applyNumberFormat="1" applyFont="1" applyFill="1" applyAlignment="1">
      <alignment horizontal="center" vertical="center"/>
    </xf>
    <xf numFmtId="4" fontId="18" fillId="2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165" fontId="18" fillId="22" borderId="0" xfId="0" applyNumberFormat="1" applyFont="1" applyFill="1" applyAlignment="1">
      <alignment horizontal="right" vertical="center"/>
    </xf>
    <xf numFmtId="0" fontId="34" fillId="0" borderId="16" xfId="2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34" fillId="36" borderId="0" xfId="2" applyFont="1" applyFill="1" applyAlignment="1">
      <alignment vertical="center"/>
    </xf>
    <xf numFmtId="0" fontId="34" fillId="31" borderId="17" xfId="2" applyFont="1" applyFill="1" applyBorder="1" applyAlignment="1">
      <alignment vertical="center"/>
    </xf>
    <xf numFmtId="0" fontId="34" fillId="31" borderId="17" xfId="2" applyFont="1" applyFill="1" applyBorder="1" applyAlignment="1">
      <alignment horizontal="center" vertical="center"/>
    </xf>
    <xf numFmtId="0" fontId="18" fillId="23" borderId="0" xfId="0" applyFont="1" applyFill="1" applyAlignment="1">
      <alignment horizontal="center" vertical="center"/>
    </xf>
    <xf numFmtId="4" fontId="18" fillId="23" borderId="0" xfId="0" applyNumberFormat="1" applyFont="1" applyFill="1" applyAlignment="1">
      <alignment horizontal="center" vertical="center"/>
    </xf>
    <xf numFmtId="165" fontId="18" fillId="23" borderId="0" xfId="0" applyNumberFormat="1" applyFont="1" applyFill="1" applyAlignment="1">
      <alignment horizontal="center" vertical="center"/>
    </xf>
    <xf numFmtId="0" fontId="18" fillId="19" borderId="2" xfId="0" applyFont="1" applyFill="1" applyBorder="1"/>
    <xf numFmtId="0" fontId="34" fillId="36" borderId="0" xfId="2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34" fillId="0" borderId="16" xfId="2" applyFont="1" applyBorder="1" applyAlignment="1">
      <alignment horizontal="center" vertical="center"/>
    </xf>
    <xf numFmtId="3" fontId="18" fillId="22" borderId="0" xfId="0" applyNumberFormat="1" applyFont="1" applyFill="1" applyAlignment="1">
      <alignment horizontal="center" vertical="center"/>
    </xf>
    <xf numFmtId="167" fontId="18" fillId="23" borderId="0" xfId="0" applyNumberFormat="1" applyFont="1" applyFill="1" applyAlignment="1">
      <alignment horizontal="center" vertical="center"/>
    </xf>
    <xf numFmtId="0" fontId="36" fillId="33" borderId="2" xfId="0" applyFont="1" applyFill="1" applyBorder="1" applyAlignment="1">
      <alignment vertical="center"/>
    </xf>
    <xf numFmtId="0" fontId="18" fillId="33" borderId="2" xfId="0" applyFont="1" applyFill="1" applyBorder="1" applyAlignment="1">
      <alignment vertical="center"/>
    </xf>
    <xf numFmtId="4" fontId="18" fillId="22" borderId="0" xfId="0" applyNumberFormat="1" applyFont="1" applyFill="1" applyAlignment="1">
      <alignment vertical="center"/>
    </xf>
    <xf numFmtId="4" fontId="18" fillId="23" borderId="0" xfId="0" applyNumberFormat="1" applyFont="1" applyFill="1"/>
    <xf numFmtId="0" fontId="21" fillId="32" borderId="2" xfId="0" applyFont="1" applyFill="1" applyBorder="1" applyAlignment="1">
      <alignment horizontal="center" vertical="center"/>
    </xf>
    <xf numFmtId="0" fontId="37" fillId="19" borderId="2" xfId="0" applyFont="1" applyFill="1" applyBorder="1"/>
    <xf numFmtId="0" fontId="18" fillId="40" borderId="0" xfId="0" applyFont="1" applyFill="1"/>
    <xf numFmtId="0" fontId="18" fillId="0" borderId="36" xfId="0" applyFont="1" applyBorder="1"/>
    <xf numFmtId="0" fontId="21" fillId="35" borderId="2" xfId="0" applyFont="1" applyFill="1" applyBorder="1"/>
    <xf numFmtId="0" fontId="18" fillId="0" borderId="38" xfId="0" applyFont="1" applyBorder="1"/>
    <xf numFmtId="0" fontId="18" fillId="0" borderId="39" xfId="0" applyFont="1" applyBorder="1"/>
    <xf numFmtId="0" fontId="18" fillId="0" borderId="2" xfId="0" applyFont="1" applyBorder="1"/>
    <xf numFmtId="0" fontId="18" fillId="0" borderId="40" xfId="0" applyFont="1" applyBorder="1"/>
    <xf numFmtId="0" fontId="23" fillId="0" borderId="0" xfId="0" applyFont="1"/>
    <xf numFmtId="0" fontId="21" fillId="19" borderId="0" xfId="0" applyFont="1" applyFill="1"/>
    <xf numFmtId="0" fontId="18" fillId="0" borderId="0" xfId="0" applyFont="1" applyAlignment="1">
      <alignment horizontal="right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>
      <alignment horizontal="right" vertical="center"/>
    </xf>
    <xf numFmtId="0" fontId="20" fillId="26" borderId="2" xfId="0" applyFont="1" applyFill="1" applyBorder="1" applyAlignment="1">
      <alignment horizontal="left" vertical="center"/>
    </xf>
    <xf numFmtId="0" fontId="18" fillId="26" borderId="2" xfId="0" applyFont="1" applyFill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8" fillId="5" borderId="0" xfId="0" applyFont="1" applyFill="1"/>
    <xf numFmtId="0" fontId="21" fillId="33" borderId="25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8" fillId="19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4" fontId="18" fillId="0" borderId="17" xfId="0" applyNumberFormat="1" applyFont="1" applyBorder="1" applyAlignment="1">
      <alignment horizontal="center" vertical="center"/>
    </xf>
    <xf numFmtId="4" fontId="18" fillId="38" borderId="42" xfId="0" applyNumberFormat="1" applyFont="1" applyFill="1" applyBorder="1" applyAlignment="1">
      <alignment horizontal="center" vertical="center"/>
    </xf>
    <xf numFmtId="4" fontId="18" fillId="38" borderId="43" xfId="0" applyNumberFormat="1" applyFont="1" applyFill="1" applyBorder="1" applyAlignment="1">
      <alignment horizontal="center" vertical="center"/>
    </xf>
    <xf numFmtId="4" fontId="18" fillId="38" borderId="44" xfId="0" applyNumberFormat="1" applyFont="1" applyFill="1" applyBorder="1" applyAlignment="1">
      <alignment horizontal="center" vertical="center"/>
    </xf>
    <xf numFmtId="4" fontId="18" fillId="38" borderId="45" xfId="0" applyNumberFormat="1" applyFont="1" applyFill="1" applyBorder="1" applyAlignment="1">
      <alignment horizontal="center" vertical="center"/>
    </xf>
    <xf numFmtId="4" fontId="18" fillId="38" borderId="29" xfId="0" applyNumberFormat="1" applyFont="1" applyFill="1" applyBorder="1" applyAlignment="1">
      <alignment horizontal="center" vertical="center"/>
    </xf>
    <xf numFmtId="4" fontId="18" fillId="38" borderId="25" xfId="0" applyNumberFormat="1" applyFont="1" applyFill="1" applyBorder="1" applyAlignment="1">
      <alignment horizontal="center" vertical="center"/>
    </xf>
    <xf numFmtId="0" fontId="18" fillId="5" borderId="0" xfId="0" applyFont="1" applyFill="1" applyAlignment="1">
      <alignment vertical="center"/>
    </xf>
    <xf numFmtId="4" fontId="18" fillId="38" borderId="46" xfId="0" applyNumberFormat="1" applyFont="1" applyFill="1" applyBorder="1" applyAlignment="1">
      <alignment horizontal="center" vertical="center"/>
    </xf>
    <xf numFmtId="4" fontId="18" fillId="38" borderId="28" xfId="0" applyNumberFormat="1" applyFont="1" applyFill="1" applyBorder="1" applyAlignment="1">
      <alignment horizontal="center" vertical="center"/>
    </xf>
    <xf numFmtId="4" fontId="18" fillId="38" borderId="37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18" fillId="0" borderId="0" xfId="0" quotePrefix="1" applyFont="1" applyAlignment="1">
      <alignment vertical="center"/>
    </xf>
    <xf numFmtId="4" fontId="18" fillId="20" borderId="15" xfId="0" applyNumberFormat="1" applyFont="1" applyFill="1" applyBorder="1" applyAlignment="1">
      <alignment horizontal="center" vertical="center"/>
    </xf>
    <xf numFmtId="0" fontId="14" fillId="42" borderId="0" xfId="0" applyFont="1" applyFill="1" applyAlignment="1">
      <alignment horizontal="center" vertical="center"/>
    </xf>
    <xf numFmtId="43" fontId="14" fillId="42" borderId="0" xfId="1" applyFont="1" applyFill="1" applyAlignment="1">
      <alignment horizontal="center" vertical="center"/>
    </xf>
    <xf numFmtId="0" fontId="14" fillId="45" borderId="52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4" fillId="8" borderId="56" xfId="0" applyFont="1" applyFill="1" applyBorder="1" applyAlignment="1">
      <alignment horizontal="center" vertical="center" wrapText="1"/>
    </xf>
    <xf numFmtId="0" fontId="14" fillId="45" borderId="56" xfId="0" applyFont="1" applyFill="1" applyBorder="1" applyAlignment="1">
      <alignment horizontal="center" vertical="center" wrapText="1"/>
    </xf>
    <xf numFmtId="0" fontId="14" fillId="45" borderId="56" xfId="0" applyFont="1" applyFill="1" applyBorder="1" applyAlignment="1">
      <alignment vertical="center" wrapText="1"/>
    </xf>
    <xf numFmtId="0" fontId="14" fillId="45" borderId="5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60" xfId="0" applyFont="1" applyBorder="1"/>
    <xf numFmtId="0" fontId="14" fillId="0" borderId="60" xfId="0" applyFont="1" applyBorder="1" applyAlignment="1">
      <alignment horizontal="center" vertical="center"/>
    </xf>
    <xf numFmtId="0" fontId="0" fillId="13" borderId="0" xfId="0" applyFill="1" applyAlignment="1">
      <alignment horizontal="center" vertical="center"/>
    </xf>
    <xf numFmtId="14" fontId="0" fillId="0" borderId="0" xfId="0" applyNumberFormat="1"/>
    <xf numFmtId="168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10" fillId="47" borderId="0" xfId="0" applyFont="1" applyFill="1"/>
    <xf numFmtId="0" fontId="10" fillId="48" borderId="0" xfId="0" applyFont="1" applyFill="1" applyAlignment="1">
      <alignment horizontal="center" vertical="center"/>
    </xf>
    <xf numFmtId="43" fontId="10" fillId="48" borderId="0" xfId="0" applyNumberFormat="1" applyFont="1" applyFill="1" applyAlignment="1">
      <alignment horizontal="center" vertical="center"/>
    </xf>
    <xf numFmtId="43" fontId="10" fillId="47" borderId="0" xfId="0" applyNumberFormat="1" applyFont="1" applyFill="1" applyAlignment="1">
      <alignment horizontal="center" vertical="center"/>
    </xf>
    <xf numFmtId="4" fontId="10" fillId="48" borderId="0" xfId="0" applyNumberFormat="1" applyFont="1" applyFill="1" applyAlignment="1">
      <alignment horizontal="center" vertical="center"/>
    </xf>
    <xf numFmtId="4" fontId="10" fillId="47" borderId="0" xfId="0" applyNumberFormat="1" applyFont="1" applyFill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164" fontId="10" fillId="48" borderId="0" xfId="0" applyNumberFormat="1" applyFont="1" applyFill="1" applyAlignment="1">
      <alignment horizontal="right" vertical="center"/>
    </xf>
    <xf numFmtId="2" fontId="10" fillId="48" borderId="0" xfId="0" applyNumberFormat="1" applyFont="1" applyFill="1" applyAlignment="1">
      <alignment horizontal="right" vertical="center"/>
    </xf>
    <xf numFmtId="43" fontId="10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7" borderId="0" xfId="0" applyFill="1" applyAlignment="1">
      <alignment vertical="center"/>
    </xf>
    <xf numFmtId="0" fontId="10" fillId="0" borderId="0" xfId="0" applyFont="1" applyAlignment="1">
      <alignment vertical="center"/>
    </xf>
    <xf numFmtId="0" fontId="14" fillId="45" borderId="56" xfId="0" applyFont="1" applyFill="1" applyBorder="1" applyAlignment="1">
      <alignment horizontal="center" vertical="center"/>
    </xf>
    <xf numFmtId="0" fontId="14" fillId="45" borderId="57" xfId="0" applyFont="1" applyFill="1" applyBorder="1" applyAlignment="1">
      <alignment horizontal="center" vertical="center"/>
    </xf>
    <xf numFmtId="3" fontId="10" fillId="48" borderId="0" xfId="0" applyNumberFormat="1" applyFont="1" applyFill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10" fillId="45" borderId="56" xfId="0" applyFont="1" applyFill="1" applyBorder="1" applyAlignment="1">
      <alignment horizontal="center" vertical="center"/>
    </xf>
    <xf numFmtId="4" fontId="10" fillId="48" borderId="0" xfId="0" applyNumberFormat="1" applyFont="1" applyFill="1" applyAlignment="1">
      <alignment vertical="center"/>
    </xf>
    <xf numFmtId="4" fontId="10" fillId="0" borderId="0" xfId="0" applyNumberFormat="1" applyFont="1" applyAlignment="1">
      <alignment vertical="center"/>
    </xf>
    <xf numFmtId="0" fontId="14" fillId="16" borderId="5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169" fontId="0" fillId="0" borderId="0" xfId="0" applyNumberFormat="1"/>
    <xf numFmtId="0" fontId="0" fillId="16" borderId="0" xfId="0" applyFill="1" applyAlignment="1">
      <alignment horizontal="center" vertical="center"/>
    </xf>
    <xf numFmtId="4" fontId="0" fillId="7" borderId="0" xfId="0" applyNumberFormat="1" applyFill="1"/>
    <xf numFmtId="0" fontId="10" fillId="0" borderId="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0" borderId="0" xfId="0" applyNumberFormat="1"/>
    <xf numFmtId="17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0" fontId="14" fillId="42" borderId="0" xfId="0" applyFont="1" applyFill="1"/>
    <xf numFmtId="2" fontId="14" fillId="42" borderId="0" xfId="1" applyNumberFormat="1" applyFont="1" applyFill="1"/>
    <xf numFmtId="0" fontId="14" fillId="49" borderId="0" xfId="0" applyFont="1" applyFill="1"/>
    <xf numFmtId="171" fontId="14" fillId="0" borderId="0" xfId="0" applyNumberFormat="1" applyFont="1" applyAlignment="1">
      <alignment horizontal="center"/>
    </xf>
    <xf numFmtId="0" fontId="5" fillId="7" borderId="0" xfId="0" applyFont="1" applyFill="1" applyAlignment="1">
      <alignment horizontal="center"/>
    </xf>
    <xf numFmtId="14" fontId="14" fillId="45" borderId="56" xfId="0" applyNumberFormat="1" applyFont="1" applyFill="1" applyBorder="1" applyAlignment="1">
      <alignment horizontal="center" vertical="center" wrapText="1"/>
    </xf>
    <xf numFmtId="168" fontId="14" fillId="45" borderId="56" xfId="0" applyNumberFormat="1" applyFont="1" applyFill="1" applyBorder="1" applyAlignment="1">
      <alignment horizontal="center" vertical="center" wrapText="1"/>
    </xf>
    <xf numFmtId="14" fontId="14" fillId="51" borderId="57" xfId="0" applyNumberFormat="1" applyFont="1" applyFill="1" applyBorder="1" applyAlignment="1">
      <alignment horizontal="center" vertical="center" wrapText="1"/>
    </xf>
    <xf numFmtId="2" fontId="14" fillId="0" borderId="60" xfId="0" applyNumberFormat="1" applyFont="1" applyBorder="1" applyAlignment="1">
      <alignment horizontal="center" vertical="center"/>
    </xf>
    <xf numFmtId="0" fontId="0" fillId="51" borderId="0" xfId="0" applyFill="1"/>
    <xf numFmtId="14" fontId="0" fillId="51" borderId="0" xfId="0" applyNumberFormat="1" applyFill="1" applyAlignment="1">
      <alignment horizontal="center" vertical="center"/>
    </xf>
    <xf numFmtId="0" fontId="0" fillId="51" borderId="0" xfId="0" applyFill="1" applyAlignment="1">
      <alignment horizontal="center" vertical="center"/>
    </xf>
    <xf numFmtId="0" fontId="0" fillId="53" borderId="0" xfId="0" applyFill="1" applyAlignment="1">
      <alignment horizontal="center" vertical="center"/>
    </xf>
    <xf numFmtId="2" fontId="10" fillId="48" borderId="0" xfId="0" applyNumberFormat="1" applyFont="1" applyFill="1" applyAlignment="1">
      <alignment horizontal="center" vertical="center"/>
    </xf>
    <xf numFmtId="1" fontId="10" fillId="47" borderId="0" xfId="0" applyNumberFormat="1" applyFont="1" applyFill="1" applyAlignment="1">
      <alignment horizontal="center" vertical="center"/>
    </xf>
    <xf numFmtId="1" fontId="10" fillId="48" borderId="0" xfId="0" applyNumberFormat="1" applyFont="1" applyFill="1" applyAlignment="1">
      <alignment horizontal="center" vertical="center"/>
    </xf>
    <xf numFmtId="3" fontId="10" fillId="47" borderId="0" xfId="0" applyNumberFormat="1" applyFont="1" applyFill="1" applyAlignment="1">
      <alignment horizontal="center" vertical="center"/>
    </xf>
    <xf numFmtId="171" fontId="10" fillId="48" borderId="0" xfId="0" applyNumberFormat="1" applyFont="1" applyFill="1" applyAlignment="1">
      <alignment horizontal="center" vertical="center"/>
    </xf>
    <xf numFmtId="4" fontId="10" fillId="45" borderId="0" xfId="0" applyNumberFormat="1" applyFont="1" applyFill="1" applyAlignment="1">
      <alignment vertical="center"/>
    </xf>
    <xf numFmtId="170" fontId="0" fillId="7" borderId="0" xfId="1" applyNumberFormat="1" applyFont="1" applyFill="1" applyAlignment="1">
      <alignment horizontal="center" vertical="center"/>
    </xf>
    <xf numFmtId="170" fontId="31" fillId="7" borderId="0" xfId="1" applyNumberFormat="1" applyFont="1" applyFill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71" fontId="10" fillId="0" borderId="0" xfId="0" applyNumberFormat="1" applyFont="1" applyAlignment="1">
      <alignment horizontal="center" vertical="center"/>
    </xf>
    <xf numFmtId="0" fontId="14" fillId="51" borderId="57" xfId="0" applyFont="1" applyFill="1" applyBorder="1" applyAlignment="1">
      <alignment horizontal="center" vertical="center" wrapText="1"/>
    </xf>
    <xf numFmtId="14" fontId="0" fillId="50" borderId="0" xfId="0" applyNumberFormat="1" applyFill="1" applyAlignment="1">
      <alignment horizontal="center" vertical="center"/>
    </xf>
    <xf numFmtId="168" fontId="0" fillId="50" borderId="0" xfId="0" applyNumberFormat="1" applyFill="1" applyAlignment="1">
      <alignment horizontal="center" vertical="center"/>
    </xf>
    <xf numFmtId="14" fontId="14" fillId="51" borderId="57" xfId="0" applyNumberFormat="1" applyFont="1" applyFill="1" applyBorder="1" applyAlignment="1">
      <alignment horizontal="center" vertical="center"/>
    </xf>
    <xf numFmtId="168" fontId="14" fillId="51" borderId="57" xfId="0" applyNumberFormat="1" applyFont="1" applyFill="1" applyBorder="1" applyAlignment="1">
      <alignment horizontal="center" vertical="center"/>
    </xf>
    <xf numFmtId="14" fontId="14" fillId="45" borderId="57" xfId="0" applyNumberFormat="1" applyFont="1" applyFill="1" applyBorder="1" applyAlignment="1">
      <alignment horizontal="center" vertical="center" wrapText="1"/>
    </xf>
    <xf numFmtId="168" fontId="0" fillId="51" borderId="0" xfId="0" applyNumberFormat="1" applyFill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14" fillId="17" borderId="0" xfId="0" applyFont="1" applyFill="1" applyAlignment="1">
      <alignment horizontal="center" vertical="center"/>
    </xf>
    <xf numFmtId="14" fontId="10" fillId="45" borderId="56" xfId="0" applyNumberFormat="1" applyFont="1" applyFill="1" applyBorder="1" applyAlignment="1">
      <alignment horizontal="center" vertical="center"/>
    </xf>
    <xf numFmtId="0" fontId="10" fillId="51" borderId="56" xfId="0" applyFont="1" applyFill="1" applyBorder="1" applyAlignment="1">
      <alignment horizontal="center" vertical="center"/>
    </xf>
    <xf numFmtId="4" fontId="10" fillId="49" borderId="0" xfId="0" applyNumberFormat="1" applyFont="1" applyFill="1" applyAlignment="1">
      <alignment vertical="center"/>
    </xf>
    <xf numFmtId="0" fontId="14" fillId="45" borderId="51" xfId="0" applyFont="1" applyFill="1" applyBorder="1" applyAlignment="1">
      <alignment horizontal="center" vertical="center" wrapText="1"/>
    </xf>
    <xf numFmtId="14" fontId="14" fillId="45" borderId="56" xfId="0" applyNumberFormat="1" applyFont="1" applyFill="1" applyBorder="1" applyAlignment="1">
      <alignment horizontal="center" vertical="center"/>
    </xf>
    <xf numFmtId="0" fontId="0" fillId="52" borderId="0" xfId="0" applyFill="1"/>
    <xf numFmtId="0" fontId="1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168" fontId="14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50" borderId="0" xfId="0" applyFont="1" applyFill="1" applyAlignment="1">
      <alignment horizontal="center" vertical="center"/>
    </xf>
    <xf numFmtId="0" fontId="0" fillId="47" borderId="0" xfId="0" applyFill="1"/>
    <xf numFmtId="0" fontId="0" fillId="52" borderId="0" xfId="0" applyFill="1" applyAlignment="1">
      <alignment horizontal="center"/>
    </xf>
    <xf numFmtId="0" fontId="18" fillId="0" borderId="66" xfId="0" applyFont="1" applyBorder="1"/>
    <xf numFmtId="0" fontId="14" fillId="0" borderId="2" xfId="0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10" fontId="21" fillId="0" borderId="72" xfId="0" applyNumberFormat="1" applyFont="1" applyBorder="1" applyAlignment="1">
      <alignment horizontal="center" vertical="center"/>
    </xf>
    <xf numFmtId="3" fontId="0" fillId="0" borderId="66" xfId="0" applyNumberFormat="1" applyBorder="1" applyAlignment="1">
      <alignment horizontal="center"/>
    </xf>
    <xf numFmtId="10" fontId="21" fillId="0" borderId="7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10" fontId="21" fillId="0" borderId="73" xfId="0" applyNumberFormat="1" applyFont="1" applyBorder="1" applyAlignment="1">
      <alignment horizontal="center" vertical="center"/>
    </xf>
    <xf numFmtId="3" fontId="0" fillId="0" borderId="71" xfId="0" applyNumberFormat="1" applyBorder="1" applyAlignment="1">
      <alignment horizontal="center"/>
    </xf>
    <xf numFmtId="10" fontId="21" fillId="0" borderId="4" xfId="0" applyNumberFormat="1" applyFont="1" applyBorder="1" applyAlignment="1">
      <alignment horizontal="center" vertical="center"/>
    </xf>
    <xf numFmtId="170" fontId="0" fillId="47" borderId="0" xfId="1" applyNumberFormat="1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3" fillId="0" borderId="0" xfId="3" applyFont="1"/>
    <xf numFmtId="0" fontId="44" fillId="13" borderId="2" xfId="3" applyFont="1" applyFill="1" applyBorder="1"/>
    <xf numFmtId="0" fontId="45" fillId="0" borderId="2" xfId="3" applyFont="1" applyBorder="1" applyAlignment="1">
      <alignment horizontal="center" vertical="center"/>
    </xf>
    <xf numFmtId="0" fontId="14" fillId="57" borderId="60" xfId="3" applyFont="1" applyFill="1" applyBorder="1" applyAlignment="1">
      <alignment horizontal="center" vertical="center"/>
    </xf>
    <xf numFmtId="9" fontId="42" fillId="0" borderId="60" xfId="3" applyNumberFormat="1" applyFont="1" applyBorder="1" applyAlignment="1">
      <alignment horizontal="center" vertical="center"/>
    </xf>
    <xf numFmtId="0" fontId="10" fillId="0" borderId="76" xfId="3" applyFont="1" applyBorder="1" applyAlignment="1">
      <alignment vertical="center"/>
    </xf>
    <xf numFmtId="164" fontId="10" fillId="0" borderId="76" xfId="3" applyNumberFormat="1" applyFont="1" applyBorder="1" applyAlignment="1">
      <alignment vertical="center"/>
    </xf>
    <xf numFmtId="164" fontId="10" fillId="0" borderId="77" xfId="3" applyNumberFormat="1" applyFont="1" applyBorder="1" applyAlignment="1">
      <alignment vertical="center"/>
    </xf>
    <xf numFmtId="4" fontId="10" fillId="0" borderId="76" xfId="3" applyNumberFormat="1" applyFont="1" applyBorder="1" applyAlignment="1">
      <alignment vertical="center"/>
    </xf>
    <xf numFmtId="4" fontId="10" fillId="0" borderId="77" xfId="3" applyNumberFormat="1" applyFont="1" applyBorder="1"/>
    <xf numFmtId="0" fontId="10" fillId="0" borderId="78" xfId="3" applyFont="1" applyBorder="1" applyAlignment="1">
      <alignment vertical="center"/>
    </xf>
    <xf numFmtId="164" fontId="10" fillId="0" borderId="78" xfId="3" applyNumberFormat="1" applyFont="1" applyBorder="1" applyAlignment="1">
      <alignment vertical="center"/>
    </xf>
    <xf numFmtId="164" fontId="10" fillId="0" borderId="79" xfId="3" applyNumberFormat="1" applyFont="1" applyBorder="1" applyAlignment="1">
      <alignment vertical="center"/>
    </xf>
    <xf numFmtId="4" fontId="10" fillId="0" borderId="78" xfId="3" applyNumberFormat="1" applyFont="1" applyBorder="1" applyAlignment="1">
      <alignment vertical="center"/>
    </xf>
    <xf numFmtId="4" fontId="10" fillId="0" borderId="79" xfId="3" applyNumberFormat="1" applyFont="1" applyBorder="1"/>
    <xf numFmtId="0" fontId="10" fillId="0" borderId="80" xfId="3" applyFont="1" applyBorder="1" applyAlignment="1">
      <alignment vertical="center"/>
    </xf>
    <xf numFmtId="164" fontId="10" fillId="0" borderId="80" xfId="3" applyNumberFormat="1" applyFont="1" applyBorder="1" applyAlignment="1">
      <alignment vertical="center"/>
    </xf>
    <xf numFmtId="164" fontId="10" fillId="0" borderId="81" xfId="3" applyNumberFormat="1" applyFont="1" applyBorder="1" applyAlignment="1">
      <alignment vertical="center"/>
    </xf>
    <xf numFmtId="4" fontId="10" fillId="0" borderId="80" xfId="3" applyNumberFormat="1" applyFont="1" applyBorder="1" applyAlignment="1">
      <alignment vertical="center"/>
    </xf>
    <xf numFmtId="4" fontId="10" fillId="0" borderId="81" xfId="3" applyNumberFormat="1" applyFont="1" applyBorder="1"/>
    <xf numFmtId="0" fontId="3" fillId="0" borderId="78" xfId="3" applyFont="1" applyBorder="1" applyAlignment="1">
      <alignment vertical="center"/>
    </xf>
    <xf numFmtId="172" fontId="46" fillId="0" borderId="82" xfId="4" applyFont="1" applyBorder="1"/>
    <xf numFmtId="172" fontId="10" fillId="0" borderId="82" xfId="4" applyFont="1" applyBorder="1"/>
    <xf numFmtId="164" fontId="47" fillId="0" borderId="83" xfId="3" applyNumberFormat="1" applyFont="1" applyBorder="1" applyAlignment="1">
      <alignment vertical="center"/>
    </xf>
    <xf numFmtId="164" fontId="10" fillId="0" borderId="83" xfId="3" applyNumberFormat="1" applyFont="1" applyBorder="1" applyAlignment="1">
      <alignment vertical="center"/>
    </xf>
    <xf numFmtId="164" fontId="47" fillId="0" borderId="81" xfId="3" applyNumberFormat="1" applyFont="1" applyBorder="1" applyAlignment="1">
      <alignment vertical="center"/>
    </xf>
    <xf numFmtId="0" fontId="3" fillId="0" borderId="80" xfId="3" applyFont="1" applyBorder="1" applyAlignment="1">
      <alignment vertical="center"/>
    </xf>
    <xf numFmtId="164" fontId="47" fillId="0" borderId="0" xfId="3" applyNumberFormat="1" applyFont="1" applyAlignment="1">
      <alignment vertical="center"/>
    </xf>
    <xf numFmtId="164" fontId="10" fillId="0" borderId="0" xfId="3" applyNumberFormat="1" applyFont="1" applyAlignment="1">
      <alignment vertical="center"/>
    </xf>
    <xf numFmtId="0" fontId="14" fillId="0" borderId="78" xfId="3" applyFont="1" applyBorder="1" applyAlignment="1">
      <alignment vertical="center"/>
    </xf>
    <xf numFmtId="164" fontId="14" fillId="0" borderId="78" xfId="3" applyNumberFormat="1" applyFont="1" applyBorder="1" applyAlignment="1">
      <alignment vertical="center"/>
    </xf>
    <xf numFmtId="164" fontId="14" fillId="0" borderId="79" xfId="3" applyNumberFormat="1" applyFont="1" applyBorder="1" applyAlignment="1">
      <alignment vertical="center"/>
    </xf>
    <xf numFmtId="4" fontId="48" fillId="0" borderId="78" xfId="3" applyNumberFormat="1" applyFont="1" applyBorder="1" applyAlignment="1">
      <alignment horizontal="right" vertical="center"/>
    </xf>
    <xf numFmtId="4" fontId="14" fillId="0" borderId="79" xfId="3" applyNumberFormat="1" applyFont="1" applyBorder="1"/>
    <xf numFmtId="0" fontId="49" fillId="58" borderId="55" xfId="3" applyFont="1" applyFill="1" applyBorder="1" applyAlignment="1">
      <alignment vertical="center"/>
    </xf>
    <xf numFmtId="164" fontId="14" fillId="16" borderId="9" xfId="3" applyNumberFormat="1" applyFont="1" applyFill="1" applyBorder="1" applyAlignment="1">
      <alignment vertical="center"/>
    </xf>
    <xf numFmtId="164" fontId="14" fillId="0" borderId="9" xfId="3" applyNumberFormat="1" applyFont="1" applyBorder="1" applyAlignment="1">
      <alignment vertical="center"/>
    </xf>
    <xf numFmtId="172" fontId="46" fillId="0" borderId="9" xfId="4" applyFont="1" applyBorder="1"/>
    <xf numFmtId="0" fontId="18" fillId="16" borderId="0" xfId="0" applyFont="1" applyFill="1" applyAlignment="1">
      <alignment horizontal="center" vertical="center"/>
    </xf>
    <xf numFmtId="164" fontId="0" fillId="0" borderId="88" xfId="0" applyNumberFormat="1" applyBorder="1" applyAlignment="1">
      <alignment horizontal="right" vertical="center"/>
    </xf>
    <xf numFmtId="164" fontId="0" fillId="0" borderId="89" xfId="0" applyNumberFormat="1" applyBorder="1" applyAlignment="1">
      <alignment horizontal="right" vertical="center"/>
    </xf>
    <xf numFmtId="164" fontId="0" fillId="0" borderId="91" xfId="0" applyNumberFormat="1" applyBorder="1" applyAlignment="1">
      <alignment horizontal="right" vertical="center"/>
    </xf>
    <xf numFmtId="0" fontId="15" fillId="0" borderId="2" xfId="0" applyFont="1" applyBorder="1" applyAlignment="1" applyProtection="1">
      <alignment vertical="center"/>
      <protection hidden="1"/>
    </xf>
    <xf numFmtId="0" fontId="16" fillId="0" borderId="2" xfId="0" applyFont="1" applyBorder="1" applyAlignment="1">
      <alignment horizontal="center" vertical="center"/>
    </xf>
    <xf numFmtId="0" fontId="8" fillId="11" borderId="2" xfId="0" applyFont="1" applyFill="1" applyBorder="1" applyAlignment="1" applyProtection="1">
      <alignment vertical="center"/>
      <protection hidden="1"/>
    </xf>
    <xf numFmtId="0" fontId="18" fillId="20" borderId="91" xfId="0" applyFont="1" applyFill="1" applyBorder="1" applyProtection="1">
      <protection locked="0"/>
    </xf>
    <xf numFmtId="165" fontId="23" fillId="21" borderId="91" xfId="0" applyNumberFormat="1" applyFont="1" applyFill="1" applyBorder="1" applyAlignment="1">
      <alignment vertical="center"/>
    </xf>
    <xf numFmtId="165" fontId="23" fillId="22" borderId="91" xfId="0" applyNumberFormat="1" applyFont="1" applyFill="1" applyBorder="1" applyAlignment="1">
      <alignment vertical="center"/>
    </xf>
    <xf numFmtId="165" fontId="23" fillId="0" borderId="91" xfId="0" applyNumberFormat="1" applyFont="1" applyBorder="1" applyAlignment="1">
      <alignment vertical="center"/>
    </xf>
    <xf numFmtId="0" fontId="28" fillId="19" borderId="84" xfId="0" applyFont="1" applyFill="1" applyBorder="1" applyAlignment="1">
      <alignment horizontal="left"/>
    </xf>
    <xf numFmtId="0" fontId="29" fillId="19" borderId="84" xfId="0" applyFont="1" applyFill="1" applyBorder="1" applyAlignment="1">
      <alignment horizontal="left"/>
    </xf>
    <xf numFmtId="0" fontId="18" fillId="19" borderId="84" xfId="0" applyFont="1" applyFill="1" applyBorder="1"/>
    <xf numFmtId="0" fontId="29" fillId="0" borderId="84" xfId="0" applyFont="1" applyBorder="1" applyAlignment="1">
      <alignment horizontal="left"/>
    </xf>
    <xf numFmtId="0" fontId="30" fillId="0" borderId="84" xfId="0" applyFont="1" applyBorder="1" applyAlignment="1">
      <alignment horizontal="left"/>
    </xf>
    <xf numFmtId="0" fontId="26" fillId="0" borderId="84" xfId="0" applyFont="1" applyBorder="1" applyAlignment="1">
      <alignment horizontal="left" wrapText="1"/>
    </xf>
    <xf numFmtId="0" fontId="0" fillId="0" borderId="97" xfId="0" applyBorder="1" applyAlignment="1">
      <alignment horizontal="center" vertical="center"/>
    </xf>
    <xf numFmtId="4" fontId="0" fillId="0" borderId="97" xfId="0" applyNumberFormat="1" applyBorder="1" applyAlignment="1">
      <alignment horizontal="center" vertical="center" wrapText="1"/>
    </xf>
    <xf numFmtId="1" fontId="0" fillId="59" borderId="19" xfId="0" applyNumberFormat="1" applyFill="1" applyBorder="1" applyAlignment="1">
      <alignment horizontal="center" vertical="center"/>
    </xf>
    <xf numFmtId="4" fontId="0" fillId="59" borderId="19" xfId="0" applyNumberFormat="1" applyFill="1" applyBorder="1" applyAlignment="1">
      <alignment horizontal="center" vertical="center"/>
    </xf>
    <xf numFmtId="4" fontId="0" fillId="60" borderId="19" xfId="0" applyNumberForma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/>
    </xf>
    <xf numFmtId="4" fontId="0" fillId="7" borderId="19" xfId="0" applyNumberFormat="1" applyFill="1" applyBorder="1" applyAlignment="1">
      <alignment horizontal="center"/>
    </xf>
    <xf numFmtId="166" fontId="0" fillId="7" borderId="19" xfId="0" applyNumberFormat="1" applyFill="1" applyBorder="1" applyAlignment="1">
      <alignment horizontal="center"/>
    </xf>
    <xf numFmtId="0" fontId="52" fillId="56" borderId="3" xfId="3" applyFont="1" applyFill="1" applyBorder="1" applyAlignment="1">
      <alignment horizontal="center" vertical="center"/>
    </xf>
    <xf numFmtId="0" fontId="21" fillId="52" borderId="84" xfId="0" applyFont="1" applyFill="1" applyBorder="1"/>
    <xf numFmtId="3" fontId="0" fillId="0" borderId="0" xfId="0" applyNumberFormat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0" fontId="42" fillId="3" borderId="0" xfId="3" applyFont="1" applyFill="1" applyAlignment="1">
      <alignment horizontal="center"/>
    </xf>
    <xf numFmtId="1" fontId="42" fillId="3" borderId="2" xfId="3" applyNumberFormat="1" applyFont="1" applyFill="1" applyBorder="1" applyAlignment="1">
      <alignment horizontal="center"/>
    </xf>
    <xf numFmtId="0" fontId="21" fillId="17" borderId="84" xfId="0" applyFont="1" applyFill="1" applyBorder="1"/>
    <xf numFmtId="0" fontId="18" fillId="17" borderId="84" xfId="0" applyFont="1" applyFill="1" applyBorder="1"/>
    <xf numFmtId="0" fontId="0" fillId="17" borderId="2" xfId="0" applyFill="1" applyBorder="1" applyAlignment="1">
      <alignment horizontal="center" vertical="center"/>
    </xf>
    <xf numFmtId="164" fontId="50" fillId="17" borderId="84" xfId="0" applyNumberFormat="1" applyFont="1" applyFill="1" applyBorder="1" applyAlignment="1">
      <alignment horizontal="center" vertical="center"/>
    </xf>
    <xf numFmtId="164" fontId="0" fillId="17" borderId="98" xfId="0" applyNumberFormat="1" applyFill="1" applyBorder="1" applyAlignment="1">
      <alignment horizontal="right" vertical="center"/>
    </xf>
    <xf numFmtId="0" fontId="5" fillId="3" borderId="2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0" fontId="43" fillId="0" borderId="0" xfId="3" applyFont="1" applyAlignment="1">
      <alignment vertical="center"/>
    </xf>
    <xf numFmtId="173" fontId="0" fillId="0" borderId="91" xfId="0" applyNumberFormat="1" applyBorder="1" applyAlignment="1">
      <alignment vertical="center"/>
    </xf>
    <xf numFmtId="4" fontId="10" fillId="0" borderId="77" xfId="3" applyNumberFormat="1" applyFont="1" applyBorder="1" applyAlignment="1">
      <alignment vertical="center"/>
    </xf>
    <xf numFmtId="4" fontId="10" fillId="0" borderId="79" xfId="3" applyNumberFormat="1" applyFont="1" applyBorder="1" applyAlignment="1">
      <alignment vertical="center"/>
    </xf>
    <xf numFmtId="0" fontId="0" fillId="7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0" fontId="0" fillId="0" borderId="9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0" fillId="12" borderId="3" xfId="0" applyFont="1" applyFill="1" applyBorder="1" applyAlignment="1">
      <alignment vertical="center"/>
    </xf>
    <xf numFmtId="2" fontId="10" fillId="12" borderId="3" xfId="0" applyNumberFormat="1" applyFont="1" applyFill="1" applyBorder="1" applyAlignment="1">
      <alignment vertical="center"/>
    </xf>
    <xf numFmtId="4" fontId="10" fillId="0" borderId="81" xfId="3" applyNumberFormat="1" applyFont="1" applyBorder="1" applyAlignment="1">
      <alignment vertical="center"/>
    </xf>
    <xf numFmtId="0" fontId="0" fillId="17" borderId="2" xfId="0" applyFill="1" applyBorder="1" applyAlignment="1">
      <alignment vertical="center"/>
    </xf>
    <xf numFmtId="164" fontId="0" fillId="17" borderId="2" xfId="0" applyNumberFormat="1" applyFill="1" applyBorder="1" applyAlignment="1">
      <alignment vertical="center"/>
    </xf>
    <xf numFmtId="172" fontId="46" fillId="0" borderId="82" xfId="4" applyFont="1" applyBorder="1" applyAlignment="1">
      <alignment vertical="center"/>
    </xf>
    <xf numFmtId="172" fontId="10" fillId="0" borderId="82" xfId="4" applyFont="1" applyBorder="1" applyAlignment="1">
      <alignment vertical="center"/>
    </xf>
    <xf numFmtId="0" fontId="10" fillId="13" borderId="4" xfId="0" applyFont="1" applyFill="1" applyBorder="1" applyAlignment="1">
      <alignment vertical="center"/>
    </xf>
    <xf numFmtId="49" fontId="10" fillId="13" borderId="2" xfId="0" applyNumberFormat="1" applyFont="1" applyFill="1" applyBorder="1" applyAlignment="1">
      <alignment horizontal="center" vertical="center"/>
    </xf>
    <xf numFmtId="0" fontId="2" fillId="54" borderId="0" xfId="0" applyFont="1" applyFill="1" applyAlignment="1">
      <alignment vertical="center"/>
    </xf>
    <xf numFmtId="0" fontId="10" fillId="0" borderId="4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4" fontId="14" fillId="0" borderId="79" xfId="3" applyNumberFormat="1" applyFont="1" applyBorder="1" applyAlignment="1">
      <alignment vertical="center"/>
    </xf>
    <xf numFmtId="172" fontId="46" fillId="0" borderId="9" xfId="4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90" xfId="0" applyBorder="1" applyAlignment="1">
      <alignment vertical="center"/>
    </xf>
    <xf numFmtId="164" fontId="0" fillId="3" borderId="13" xfId="0" applyNumberFormat="1" applyFill="1" applyBorder="1" applyAlignment="1">
      <alignment vertical="center"/>
    </xf>
    <xf numFmtId="164" fontId="0" fillId="7" borderId="13" xfId="0" applyNumberFormat="1" applyFill="1" applyBorder="1" applyAlignment="1">
      <alignment vertical="center"/>
    </xf>
    <xf numFmtId="164" fontId="0" fillId="8" borderId="13" xfId="0" applyNumberForma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0" fillId="52" borderId="84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0" fillId="16" borderId="0" xfId="0" applyFill="1" applyAlignment="1">
      <alignment vertical="center"/>
    </xf>
    <xf numFmtId="0" fontId="16" fillId="0" borderId="0" xfId="0" applyFont="1" applyAlignment="1">
      <alignment vertical="center"/>
    </xf>
    <xf numFmtId="0" fontId="10" fillId="52" borderId="2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8" fillId="0" borderId="91" xfId="0" applyFont="1" applyBorder="1" applyAlignment="1">
      <alignment horizontal="center" vertical="center"/>
    </xf>
    <xf numFmtId="0" fontId="18" fillId="30" borderId="91" xfId="0" applyFont="1" applyFill="1" applyBorder="1" applyAlignment="1">
      <alignment horizontal="left" vertical="center"/>
    </xf>
    <xf numFmtId="0" fontId="18" fillId="0" borderId="91" xfId="0" applyFont="1" applyBorder="1" applyAlignment="1" applyProtection="1">
      <alignment vertical="center"/>
      <protection locked="0"/>
    </xf>
    <xf numFmtId="0" fontId="18" fillId="0" borderId="91" xfId="0" applyFont="1" applyBorder="1" applyProtection="1">
      <protection locked="0"/>
    </xf>
    <xf numFmtId="0" fontId="18" fillId="0" borderId="91" xfId="0" applyFont="1" applyBorder="1" applyAlignment="1" applyProtection="1">
      <alignment horizontal="center" vertical="center"/>
      <protection locked="0"/>
    </xf>
    <xf numFmtId="0" fontId="18" fillId="0" borderId="91" xfId="0" applyFont="1" applyBorder="1" applyAlignment="1" applyProtection="1">
      <alignment vertical="center" wrapText="1"/>
      <protection locked="0"/>
    </xf>
    <xf numFmtId="165" fontId="53" fillId="0" borderId="88" xfId="0" applyNumberFormat="1" applyFont="1" applyBorder="1" applyAlignment="1" applyProtection="1">
      <alignment horizontal="center" vertical="center"/>
      <protection locked="0"/>
    </xf>
    <xf numFmtId="0" fontId="53" fillId="0" borderId="88" xfId="0" applyFont="1" applyBorder="1" applyAlignment="1" applyProtection="1">
      <alignment horizontal="center" vertical="center"/>
      <protection locked="0"/>
    </xf>
    <xf numFmtId="165" fontId="53" fillId="0" borderId="91" xfId="0" applyNumberFormat="1" applyFont="1" applyBorder="1" applyAlignment="1" applyProtection="1">
      <alignment horizontal="center" vertical="center"/>
      <protection locked="0"/>
    </xf>
    <xf numFmtId="0" fontId="53" fillId="0" borderId="91" xfId="0" applyFont="1" applyBorder="1" applyAlignment="1" applyProtection="1">
      <alignment horizontal="center" vertical="center"/>
      <protection locked="0"/>
    </xf>
    <xf numFmtId="0" fontId="18" fillId="19" borderId="25" xfId="0" applyFont="1" applyFill="1" applyBorder="1" applyAlignment="1">
      <alignment vertical="center"/>
    </xf>
    <xf numFmtId="0" fontId="18" fillId="19" borderId="26" xfId="0" applyFont="1" applyFill="1" applyBorder="1" applyAlignment="1">
      <alignment vertical="center"/>
    </xf>
    <xf numFmtId="0" fontId="18" fillId="19" borderId="27" xfId="0" applyFont="1" applyFill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33" fillId="36" borderId="0" xfId="2" applyFont="1" applyFill="1" applyAlignment="1">
      <alignment vertical="center"/>
    </xf>
    <xf numFmtId="0" fontId="33" fillId="36" borderId="0" xfId="2" applyFont="1" applyFill="1" applyAlignment="1">
      <alignment horizontal="center" vertical="center"/>
    </xf>
    <xf numFmtId="0" fontId="21" fillId="19" borderId="28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vertical="center"/>
    </xf>
    <xf numFmtId="0" fontId="21" fillId="20" borderId="32" xfId="0" applyFont="1" applyFill="1" applyBorder="1" applyAlignment="1">
      <alignment horizontal="center" vertical="center"/>
    </xf>
    <xf numFmtId="0" fontId="33" fillId="0" borderId="16" xfId="2" applyFont="1" applyBorder="1" applyAlignment="1">
      <alignment vertical="center"/>
    </xf>
    <xf numFmtId="4" fontId="33" fillId="33" borderId="17" xfId="2" applyNumberFormat="1" applyFont="1" applyFill="1" applyBorder="1" applyAlignment="1">
      <alignment horizontal="center" vertical="center"/>
    </xf>
    <xf numFmtId="0" fontId="53" fillId="0" borderId="88" xfId="0" applyFont="1" applyBorder="1" applyAlignment="1">
      <alignment horizontal="center" vertical="center"/>
    </xf>
    <xf numFmtId="0" fontId="53" fillId="0" borderId="91" xfId="0" applyFont="1" applyBorder="1" applyAlignment="1">
      <alignment horizontal="center" vertical="center"/>
    </xf>
    <xf numFmtId="0" fontId="18" fillId="0" borderId="91" xfId="0" applyFont="1" applyBorder="1" applyAlignment="1" applyProtection="1">
      <alignment wrapText="1"/>
      <protection locked="0"/>
    </xf>
    <xf numFmtId="0" fontId="21" fillId="39" borderId="15" xfId="0" applyFont="1" applyFill="1" applyBorder="1" applyAlignment="1">
      <alignment vertical="center"/>
    </xf>
    <xf numFmtId="2" fontId="21" fillId="39" borderId="15" xfId="0" applyNumberFormat="1" applyFont="1" applyFill="1" applyBorder="1" applyAlignment="1">
      <alignment vertical="center"/>
    </xf>
    <xf numFmtId="0" fontId="21" fillId="55" borderId="2" xfId="0" applyFont="1" applyFill="1" applyBorder="1" applyAlignment="1">
      <alignment vertical="center" wrapText="1"/>
    </xf>
    <xf numFmtId="43" fontId="21" fillId="61" borderId="2" xfId="1" applyFont="1" applyFill="1" applyBorder="1" applyAlignment="1" applyProtection="1">
      <alignment vertical="center"/>
    </xf>
    <xf numFmtId="0" fontId="18" fillId="39" borderId="15" xfId="0" applyFont="1" applyFill="1" applyBorder="1" applyAlignment="1">
      <alignment vertical="center"/>
    </xf>
    <xf numFmtId="2" fontId="18" fillId="39" borderId="15" xfId="0" applyNumberFormat="1" applyFont="1" applyFill="1" applyBorder="1" applyAlignment="1">
      <alignment vertical="center"/>
    </xf>
    <xf numFmtId="0" fontId="21" fillId="19" borderId="106" xfId="0" applyFont="1" applyFill="1" applyBorder="1" applyAlignment="1">
      <alignment horizontal="center" vertical="center" wrapText="1"/>
    </xf>
    <xf numFmtId="0" fontId="21" fillId="20" borderId="106" xfId="0" applyFont="1" applyFill="1" applyBorder="1" applyAlignment="1">
      <alignment horizontal="center" vertical="center"/>
    </xf>
    <xf numFmtId="0" fontId="21" fillId="20" borderId="107" xfId="0" applyFont="1" applyFill="1" applyBorder="1" applyAlignment="1">
      <alignment horizontal="center" vertical="center"/>
    </xf>
    <xf numFmtId="0" fontId="21" fillId="20" borderId="107" xfId="0" applyFont="1" applyFill="1" applyBorder="1" applyAlignment="1">
      <alignment horizontal="center" vertical="center" wrapText="1"/>
    </xf>
    <xf numFmtId="0" fontId="50" fillId="3" borderId="2" xfId="0" applyFont="1" applyFill="1" applyBorder="1" applyAlignment="1">
      <alignment horizontal="left" vertical="center"/>
    </xf>
    <xf numFmtId="0" fontId="50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53" fillId="30" borderId="91" xfId="0" applyFont="1" applyFill="1" applyBorder="1" applyAlignment="1">
      <alignment horizontal="left" vertical="center"/>
    </xf>
    <xf numFmtId="0" fontId="53" fillId="28" borderId="91" xfId="0" applyFont="1" applyFill="1" applyBorder="1" applyAlignment="1">
      <alignment horizontal="center" vertical="center"/>
    </xf>
    <xf numFmtId="10" fontId="53" fillId="28" borderId="91" xfId="0" applyNumberFormat="1" applyFont="1" applyFill="1" applyBorder="1" applyAlignment="1">
      <alignment horizontal="center" vertical="center"/>
    </xf>
    <xf numFmtId="0" fontId="53" fillId="28" borderId="91" xfId="0" applyFont="1" applyFill="1" applyBorder="1" applyAlignment="1">
      <alignment horizontal="left" vertical="center"/>
    </xf>
    <xf numFmtId="0" fontId="53" fillId="0" borderId="91" xfId="0" applyFont="1" applyBorder="1" applyAlignment="1" applyProtection="1">
      <alignment vertical="center" wrapText="1"/>
      <protection locked="0"/>
    </xf>
    <xf numFmtId="0" fontId="53" fillId="0" borderId="91" xfId="0" applyFont="1" applyBorder="1" applyAlignment="1" applyProtection="1">
      <alignment vertical="center"/>
      <protection locked="0"/>
    </xf>
    <xf numFmtId="0" fontId="53" fillId="0" borderId="91" xfId="0" applyFont="1" applyBorder="1" applyAlignment="1" applyProtection="1">
      <alignment horizontal="center" vertical="center" wrapText="1"/>
      <protection locked="0"/>
    </xf>
    <xf numFmtId="14" fontId="53" fillId="0" borderId="91" xfId="0" applyNumberFormat="1" applyFont="1" applyBorder="1" applyAlignment="1" applyProtection="1">
      <alignment horizontal="center" vertical="center"/>
      <protection locked="0"/>
    </xf>
    <xf numFmtId="20" fontId="53" fillId="0" borderId="91" xfId="0" applyNumberFormat="1" applyFont="1" applyBorder="1" applyAlignment="1" applyProtection="1">
      <alignment horizontal="center" vertical="center"/>
      <protection locked="0"/>
    </xf>
    <xf numFmtId="0" fontId="53" fillId="37" borderId="91" xfId="0" applyFont="1" applyFill="1" applyBorder="1" applyAlignment="1" applyProtection="1">
      <alignment horizontal="left" vertical="center" wrapText="1"/>
      <protection locked="0"/>
    </xf>
    <xf numFmtId="0" fontId="10" fillId="37" borderId="91" xfId="0" applyFont="1" applyFill="1" applyBorder="1" applyAlignment="1" applyProtection="1">
      <alignment horizontal="left" vertical="center" wrapText="1"/>
      <protection locked="0"/>
    </xf>
    <xf numFmtId="0" fontId="53" fillId="30" borderId="88" xfId="0" applyFont="1" applyFill="1" applyBorder="1" applyAlignment="1">
      <alignment horizontal="left" vertical="center"/>
    </xf>
    <xf numFmtId="0" fontId="53" fillId="0" borderId="88" xfId="0" applyFont="1" applyBorder="1" applyAlignment="1" applyProtection="1">
      <alignment vertical="center" wrapText="1"/>
      <protection locked="0"/>
    </xf>
    <xf numFmtId="0" fontId="53" fillId="0" borderId="88" xfId="0" applyFont="1" applyBorder="1" applyAlignment="1" applyProtection="1">
      <alignment vertical="center"/>
      <protection locked="0"/>
    </xf>
    <xf numFmtId="0" fontId="53" fillId="0" borderId="88" xfId="0" applyFont="1" applyBorder="1" applyAlignment="1" applyProtection="1">
      <alignment horizontal="center" vertical="center" wrapText="1"/>
      <protection locked="0"/>
    </xf>
    <xf numFmtId="0" fontId="54" fillId="0" borderId="88" xfId="0" applyFont="1" applyBorder="1" applyAlignment="1" applyProtection="1">
      <alignment vertical="center" wrapText="1"/>
      <protection locked="0"/>
    </xf>
    <xf numFmtId="20" fontId="53" fillId="0" borderId="88" xfId="0" applyNumberFormat="1" applyFont="1" applyBorder="1" applyAlignment="1" applyProtection="1">
      <alignment horizontal="center" vertical="center"/>
      <protection locked="0"/>
    </xf>
    <xf numFmtId="0" fontId="53" fillId="37" borderId="88" xfId="0" applyFont="1" applyFill="1" applyBorder="1" applyAlignment="1" applyProtection="1">
      <alignment horizontal="left" vertical="center" wrapText="1"/>
      <protection locked="0"/>
    </xf>
    <xf numFmtId="0" fontId="54" fillId="0" borderId="91" xfId="0" applyFont="1" applyBorder="1" applyAlignment="1" applyProtection="1">
      <alignment vertical="center" wrapText="1"/>
      <protection locked="0"/>
    </xf>
    <xf numFmtId="0" fontId="10" fillId="0" borderId="91" xfId="0" applyFont="1" applyBorder="1" applyAlignment="1">
      <alignment horizontal="center" vertical="center"/>
    </xf>
    <xf numFmtId="0" fontId="18" fillId="20" borderId="106" xfId="0" applyFont="1" applyFill="1" applyBorder="1" applyAlignment="1">
      <alignment horizontal="center" vertical="center"/>
    </xf>
    <xf numFmtId="4" fontId="18" fillId="0" borderId="91" xfId="0" applyNumberFormat="1" applyFont="1" applyBorder="1" applyAlignment="1" applyProtection="1">
      <alignment horizontal="center" vertical="center"/>
      <protection locked="0"/>
    </xf>
    <xf numFmtId="0" fontId="35" fillId="37" borderId="91" xfId="0" applyFont="1" applyFill="1" applyBorder="1" applyAlignment="1">
      <alignment horizontal="left" vertical="center" wrapText="1"/>
    </xf>
    <xf numFmtId="0" fontId="0" fillId="37" borderId="91" xfId="0" applyFill="1" applyBorder="1" applyAlignment="1">
      <alignment horizontal="left" vertical="center" wrapText="1"/>
    </xf>
    <xf numFmtId="0" fontId="18" fillId="62" borderId="0" xfId="0" applyFont="1" applyFill="1" applyAlignment="1">
      <alignment horizontal="center" vertical="center"/>
    </xf>
    <xf numFmtId="0" fontId="21" fillId="19" borderId="106" xfId="0" applyFont="1" applyFill="1" applyBorder="1" applyAlignment="1">
      <alignment vertical="center" wrapText="1"/>
    </xf>
    <xf numFmtId="0" fontId="18" fillId="0" borderId="91" xfId="0" applyFont="1" applyBorder="1"/>
    <xf numFmtId="0" fontId="21" fillId="19" borderId="109" xfId="0" applyFont="1" applyFill="1" applyBorder="1" applyAlignment="1">
      <alignment horizontal="center" vertical="center" wrapText="1"/>
    </xf>
    <xf numFmtId="0" fontId="18" fillId="22" borderId="91" xfId="0" applyFont="1" applyFill="1" applyBorder="1" applyProtection="1">
      <protection locked="0"/>
    </xf>
    <xf numFmtId="164" fontId="18" fillId="0" borderId="91" xfId="0" applyNumberFormat="1" applyFont="1" applyBorder="1" applyProtection="1">
      <protection locked="0"/>
    </xf>
    <xf numFmtId="164" fontId="18" fillId="22" borderId="91" xfId="0" applyNumberFormat="1" applyFont="1" applyFill="1" applyBorder="1"/>
    <xf numFmtId="164" fontId="18" fillId="0" borderId="0" xfId="0" applyNumberFormat="1" applyFont="1"/>
    <xf numFmtId="164" fontId="18" fillId="22" borderId="2" xfId="0" applyNumberFormat="1" applyFont="1" applyFill="1" applyBorder="1"/>
    <xf numFmtId="165" fontId="18" fillId="17" borderId="41" xfId="0" applyNumberFormat="1" applyFont="1" applyFill="1" applyBorder="1"/>
    <xf numFmtId="165" fontId="18" fillId="17" borderId="0" xfId="0" applyNumberFormat="1" applyFont="1" applyFill="1"/>
    <xf numFmtId="165" fontId="18" fillId="17" borderId="2" xfId="0" applyNumberFormat="1" applyFont="1" applyFill="1" applyBorder="1"/>
    <xf numFmtId="0" fontId="18" fillId="0" borderId="92" xfId="0" applyFont="1" applyBorder="1"/>
    <xf numFmtId="0" fontId="18" fillId="0" borderId="97" xfId="0" applyFont="1" applyBorder="1"/>
    <xf numFmtId="0" fontId="18" fillId="0" borderId="98" xfId="0" applyFont="1" applyBorder="1"/>
    <xf numFmtId="0" fontId="10" fillId="3" borderId="91" xfId="0" applyFont="1" applyFill="1" applyBorder="1" applyAlignment="1" applyProtection="1">
      <alignment vertical="center"/>
      <protection locked="0"/>
    </xf>
    <xf numFmtId="0" fontId="18" fillId="41" borderId="91" xfId="0" applyFont="1" applyFill="1" applyBorder="1" applyAlignment="1" applyProtection="1">
      <alignment horizontal="center" vertical="center" wrapText="1"/>
      <protection locked="0"/>
    </xf>
    <xf numFmtId="14" fontId="18" fillId="0" borderId="91" xfId="0" applyNumberFormat="1" applyFont="1" applyBorder="1" applyAlignment="1" applyProtection="1">
      <alignment horizontal="center" vertical="center"/>
      <protection locked="0"/>
    </xf>
    <xf numFmtId="0" fontId="18" fillId="37" borderId="91" xfId="0" applyFont="1" applyFill="1" applyBorder="1" applyAlignment="1" applyProtection="1">
      <alignment horizontal="left" vertical="center" wrapText="1"/>
      <protection locked="0"/>
    </xf>
    <xf numFmtId="0" fontId="0" fillId="37" borderId="91" xfId="0" applyFill="1" applyBorder="1" applyAlignment="1" applyProtection="1">
      <alignment horizontal="left" vertical="center" wrapText="1"/>
      <protection locked="0"/>
    </xf>
    <xf numFmtId="0" fontId="24" fillId="0" borderId="75" xfId="0" applyFont="1" applyBorder="1"/>
    <xf numFmtId="0" fontId="50" fillId="0" borderId="0" xfId="0" applyFont="1" applyAlignment="1">
      <alignment horizontal="center" vertical="center"/>
    </xf>
    <xf numFmtId="10" fontId="50" fillId="16" borderId="59" xfId="0" applyNumberFormat="1" applyFont="1" applyFill="1" applyBorder="1" applyAlignment="1">
      <alignment horizontal="center" vertical="center"/>
    </xf>
    <xf numFmtId="0" fontId="55" fillId="2" borderId="0" xfId="0" applyFont="1" applyFill="1" applyAlignment="1" applyProtection="1">
      <alignment vertical="center"/>
      <protection hidden="1"/>
    </xf>
    <xf numFmtId="0" fontId="55" fillId="2" borderId="0" xfId="0" applyFont="1" applyFill="1" applyAlignment="1">
      <alignment vertical="center"/>
    </xf>
    <xf numFmtId="0" fontId="43" fillId="17" borderId="2" xfId="3" applyFont="1" applyFill="1" applyBorder="1" applyAlignment="1">
      <alignment horizontal="center" vertical="center"/>
    </xf>
    <xf numFmtId="0" fontId="43" fillId="17" borderId="2" xfId="3" applyFont="1" applyFill="1" applyBorder="1" applyAlignment="1">
      <alignment horizontal="center"/>
    </xf>
    <xf numFmtId="0" fontId="18" fillId="0" borderId="91" xfId="0" applyFont="1" applyBorder="1" applyAlignment="1" applyProtection="1">
      <alignment horizontal="center" vertical="center"/>
      <protection locked="0"/>
    </xf>
    <xf numFmtId="0" fontId="18" fillId="0" borderId="91" xfId="0" applyFont="1" applyBorder="1" applyAlignment="1">
      <alignment horizontal="center" vertical="center"/>
    </xf>
    <xf numFmtId="0" fontId="52" fillId="56" borderId="84" xfId="3" applyFont="1" applyFill="1" applyBorder="1" applyAlignment="1">
      <alignment horizontal="center" vertical="center"/>
    </xf>
    <xf numFmtId="0" fontId="14" fillId="65" borderId="60" xfId="3" applyFont="1" applyFill="1" applyBorder="1" applyAlignment="1">
      <alignment horizontal="center" vertical="center"/>
    </xf>
    <xf numFmtId="1" fontId="42" fillId="3" borderId="0" xfId="3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Alignment="1">
      <alignment vertical="center"/>
    </xf>
    <xf numFmtId="164" fontId="56" fillId="0" borderId="0" xfId="0" applyNumberFormat="1" applyFont="1" applyAlignment="1">
      <alignment vertical="center"/>
    </xf>
    <xf numFmtId="0" fontId="3" fillId="65" borderId="80" xfId="3" applyFont="1" applyFill="1" applyBorder="1" applyAlignment="1">
      <alignment vertical="center"/>
    </xf>
    <xf numFmtId="164" fontId="47" fillId="65" borderId="0" xfId="3" applyNumberFormat="1" applyFont="1" applyFill="1" applyAlignment="1">
      <alignment vertical="center"/>
    </xf>
    <xf numFmtId="164" fontId="10" fillId="65" borderId="0" xfId="3" applyNumberFormat="1" applyFont="1" applyFill="1" applyAlignment="1">
      <alignment vertical="center"/>
    </xf>
    <xf numFmtId="164" fontId="47" fillId="65" borderId="81" xfId="3" applyNumberFormat="1" applyFont="1" applyFill="1" applyBorder="1" applyAlignment="1">
      <alignment vertical="center"/>
    </xf>
    <xf numFmtId="164" fontId="10" fillId="65" borderId="81" xfId="3" applyNumberFormat="1" applyFont="1" applyFill="1" applyBorder="1" applyAlignment="1">
      <alignment vertical="center"/>
    </xf>
    <xf numFmtId="164" fontId="56" fillId="65" borderId="0" xfId="0" applyNumberFormat="1" applyFont="1" applyFill="1" applyAlignment="1">
      <alignment vertical="center"/>
    </xf>
    <xf numFmtId="164" fontId="0" fillId="65" borderId="0" xfId="0" applyNumberFormat="1" applyFill="1" applyAlignment="1">
      <alignment vertical="center"/>
    </xf>
    <xf numFmtId="164" fontId="58" fillId="0" borderId="0" xfId="0" applyNumberFormat="1" applyFont="1" applyAlignment="1">
      <alignment horizontal="right"/>
    </xf>
    <xf numFmtId="164" fontId="57" fillId="0" borderId="0" xfId="0" applyNumberFormat="1" applyFont="1" applyAlignment="1">
      <alignment horizontal="right"/>
    </xf>
    <xf numFmtId="164" fontId="58" fillId="47" borderId="0" xfId="0" applyNumberFormat="1" applyFont="1" applyFill="1" applyAlignment="1">
      <alignment horizontal="right"/>
    </xf>
    <xf numFmtId="164" fontId="57" fillId="47" borderId="0" xfId="0" applyNumberFormat="1" applyFont="1" applyFill="1" applyAlignment="1">
      <alignment horizontal="right"/>
    </xf>
    <xf numFmtId="14" fontId="53" fillId="0" borderId="111" xfId="0" applyNumberFormat="1" applyFont="1" applyBorder="1" applyAlignment="1" applyProtection="1">
      <alignment horizontal="center" vertical="center"/>
      <protection locked="0"/>
    </xf>
    <xf numFmtId="0" fontId="43" fillId="13" borderId="2" xfId="3" applyFont="1" applyFill="1" applyBorder="1" applyAlignment="1">
      <alignment horizontal="center" vertical="center"/>
    </xf>
    <xf numFmtId="0" fontId="14" fillId="57" borderId="7" xfId="3" applyFont="1" applyFill="1" applyBorder="1" applyAlignment="1">
      <alignment horizontal="center" vertical="center"/>
    </xf>
    <xf numFmtId="0" fontId="14" fillId="57" borderId="66" xfId="3" applyFont="1" applyFill="1" applyBorder="1" applyAlignment="1">
      <alignment horizontal="center" vertical="center"/>
    </xf>
    <xf numFmtId="0" fontId="14" fillId="0" borderId="7" xfId="3" applyFont="1" applyBorder="1" applyAlignment="1">
      <alignment horizontal="center" vertical="center"/>
    </xf>
    <xf numFmtId="0" fontId="14" fillId="0" borderId="66" xfId="3" applyFont="1" applyBorder="1" applyAlignment="1">
      <alignment horizontal="center" vertical="center"/>
    </xf>
    <xf numFmtId="1" fontId="14" fillId="57" borderId="7" xfId="3" applyNumberFormat="1" applyFont="1" applyFill="1" applyBorder="1" applyAlignment="1">
      <alignment horizontal="center" vertical="center"/>
    </xf>
    <xf numFmtId="1" fontId="14" fillId="57" borderId="0" xfId="3" applyNumberFormat="1" applyFont="1" applyFill="1" applyAlignment="1">
      <alignment horizontal="center" vertical="center"/>
    </xf>
    <xf numFmtId="1" fontId="14" fillId="65" borderId="7" xfId="3" applyNumberFormat="1" applyFont="1" applyFill="1" applyBorder="1" applyAlignment="1">
      <alignment horizontal="center" vertical="center"/>
    </xf>
    <xf numFmtId="1" fontId="14" fillId="65" borderId="0" xfId="3" applyNumberFormat="1" applyFont="1" applyFill="1" applyAlignment="1">
      <alignment horizontal="center" vertical="center"/>
    </xf>
    <xf numFmtId="164" fontId="0" fillId="0" borderId="91" xfId="0" applyNumberFormat="1" applyBorder="1" applyAlignment="1">
      <alignment horizontal="right" vertical="center"/>
    </xf>
    <xf numFmtId="164" fontId="0" fillId="0" borderId="92" xfId="0" applyNumberFormat="1" applyBorder="1" applyAlignment="1">
      <alignment horizontal="right" vertical="center"/>
    </xf>
    <xf numFmtId="0" fontId="8" fillId="0" borderId="1" xfId="0" applyFont="1" applyBorder="1" applyAlignment="1" applyProtection="1">
      <alignment horizontal="center" vertical="center" textRotation="90" wrapText="1"/>
      <protection hidden="1"/>
    </xf>
    <xf numFmtId="0" fontId="8" fillId="0" borderId="11" xfId="0" applyFont="1" applyBorder="1" applyAlignment="1" applyProtection="1">
      <alignment horizontal="center" vertical="center" textRotation="90" wrapText="1"/>
      <protection hidden="1"/>
    </xf>
    <xf numFmtId="0" fontId="8" fillId="0" borderId="6" xfId="0" applyFont="1" applyBorder="1" applyAlignment="1" applyProtection="1">
      <alignment horizontal="center" vertical="center" textRotation="90" wrapText="1"/>
      <protection hidden="1"/>
    </xf>
    <xf numFmtId="0" fontId="43" fillId="17" borderId="2" xfId="3" applyFont="1" applyFill="1" applyBorder="1" applyAlignment="1">
      <alignment horizontal="center" vertical="center"/>
    </xf>
    <xf numFmtId="0" fontId="50" fillId="0" borderId="8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 textRotation="90" wrapText="1"/>
      <protection hidden="1"/>
    </xf>
    <xf numFmtId="0" fontId="0" fillId="0" borderId="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50" fillId="0" borderId="69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0" fillId="0" borderId="71" xfId="0" applyFont="1" applyBorder="1" applyAlignment="1">
      <alignment horizontal="center" vertical="center" wrapText="1"/>
    </xf>
    <xf numFmtId="0" fontId="50" fillId="0" borderId="8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0" fillId="0" borderId="90" xfId="0" applyBorder="1" applyAlignment="1">
      <alignment horizontal="left" vertical="center" wrapText="1"/>
    </xf>
    <xf numFmtId="0" fontId="42" fillId="0" borderId="1" xfId="3" applyFont="1" applyBorder="1" applyAlignment="1">
      <alignment horizontal="center" vertical="center" wrapText="1"/>
    </xf>
    <xf numFmtId="0" fontId="42" fillId="0" borderId="65" xfId="3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42" fillId="3" borderId="5" xfId="3" applyFont="1" applyFill="1" applyBorder="1" applyAlignment="1">
      <alignment horizontal="center" vertical="center"/>
    </xf>
    <xf numFmtId="0" fontId="42" fillId="3" borderId="2" xfId="3" applyFont="1" applyFill="1" applyBorder="1" applyAlignment="1">
      <alignment horizontal="center" vertical="center"/>
    </xf>
    <xf numFmtId="0" fontId="21" fillId="0" borderId="68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42" fillId="0" borderId="69" xfId="3" applyFont="1" applyBorder="1" applyAlignment="1">
      <alignment horizontal="center" vertical="center" wrapText="1"/>
    </xf>
    <xf numFmtId="0" fontId="42" fillId="0" borderId="71" xfId="3" applyFont="1" applyBorder="1" applyAlignment="1">
      <alignment horizontal="center" vertical="center" wrapText="1"/>
    </xf>
    <xf numFmtId="0" fontId="0" fillId="29" borderId="91" xfId="0" applyFill="1" applyBorder="1" applyAlignment="1">
      <alignment horizontal="center"/>
    </xf>
    <xf numFmtId="0" fontId="0" fillId="23" borderId="91" xfId="0" applyFill="1" applyBorder="1" applyAlignment="1">
      <alignment horizontal="center" vertical="center"/>
    </xf>
    <xf numFmtId="0" fontId="0" fillId="23" borderId="97" xfId="0" applyFill="1" applyBorder="1" applyAlignment="1">
      <alignment horizontal="center" vertical="center"/>
    </xf>
    <xf numFmtId="0" fontId="0" fillId="24" borderId="91" xfId="0" applyFill="1" applyBorder="1" applyAlignment="1">
      <alignment horizontal="center"/>
    </xf>
    <xf numFmtId="0" fontId="0" fillId="25" borderId="91" xfId="0" applyFill="1" applyBorder="1" applyAlignment="1">
      <alignment horizontal="center"/>
    </xf>
    <xf numFmtId="0" fontId="0" fillId="26" borderId="91" xfId="0" applyFill="1" applyBorder="1" applyAlignment="1">
      <alignment horizontal="center"/>
    </xf>
    <xf numFmtId="0" fontId="0" fillId="27" borderId="91" xfId="0" applyFill="1" applyBorder="1" applyAlignment="1">
      <alignment horizontal="center"/>
    </xf>
    <xf numFmtId="0" fontId="0" fillId="28" borderId="91" xfId="0" applyFill="1" applyBorder="1" applyAlignment="1">
      <alignment horizontal="center"/>
    </xf>
    <xf numFmtId="0" fontId="25" fillId="0" borderId="95" xfId="0" applyFont="1" applyBorder="1" applyAlignment="1">
      <alignment horizontal="center" vertical="center" wrapText="1"/>
    </xf>
    <xf numFmtId="0" fontId="25" fillId="0" borderId="96" xfId="0" applyFont="1" applyBorder="1" applyAlignment="1">
      <alignment horizontal="center" vertical="center" wrapText="1"/>
    </xf>
    <xf numFmtId="0" fontId="19" fillId="18" borderId="2" xfId="0" applyFont="1" applyFill="1" applyBorder="1" applyAlignment="1">
      <alignment horizontal="center" vertical="center"/>
    </xf>
    <xf numFmtId="165" fontId="23" fillId="0" borderId="93" xfId="0" applyNumberFormat="1" applyFont="1" applyBorder="1" applyAlignment="1">
      <alignment horizontal="center"/>
    </xf>
    <xf numFmtId="165" fontId="23" fillId="0" borderId="94" xfId="0" applyNumberFormat="1" applyFont="1" applyBorder="1" applyAlignment="1">
      <alignment horizontal="center"/>
    </xf>
    <xf numFmtId="165" fontId="24" fillId="0" borderId="93" xfId="0" applyNumberFormat="1" applyFont="1" applyBorder="1" applyAlignment="1">
      <alignment horizontal="center"/>
    </xf>
    <xf numFmtId="165" fontId="24" fillId="0" borderId="94" xfId="0" applyNumberFormat="1" applyFont="1" applyBorder="1" applyAlignment="1">
      <alignment horizontal="center"/>
    </xf>
    <xf numFmtId="0" fontId="51" fillId="0" borderId="8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1" fillId="26" borderId="30" xfId="0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horizontal="center" vertical="center" wrapText="1"/>
    </xf>
    <xf numFmtId="0" fontId="0" fillId="0" borderId="99" xfId="0" applyBorder="1" applyAlignment="1" applyProtection="1">
      <alignment horizontal="left" vertical="center" wrapText="1"/>
      <protection locked="0"/>
    </xf>
    <xf numFmtId="0" fontId="0" fillId="0" borderId="74" xfId="0" applyBorder="1" applyAlignment="1" applyProtection="1">
      <alignment horizontal="left" vertical="center" wrapText="1"/>
      <protection locked="0"/>
    </xf>
    <xf numFmtId="0" fontId="0" fillId="0" borderId="100" xfId="0" applyBorder="1" applyAlignment="1" applyProtection="1">
      <alignment horizontal="left" vertical="center" wrapText="1"/>
      <protection locked="0"/>
    </xf>
    <xf numFmtId="0" fontId="0" fillId="0" borderId="101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02" xfId="0" applyBorder="1" applyAlignment="1" applyProtection="1">
      <alignment horizontal="left" vertical="center" wrapText="1"/>
      <protection locked="0"/>
    </xf>
    <xf numFmtId="0" fontId="0" fillId="0" borderId="103" xfId="0" applyBorder="1" applyAlignment="1" applyProtection="1">
      <alignment horizontal="left" vertical="center" wrapText="1"/>
      <protection locked="0"/>
    </xf>
    <xf numFmtId="0" fontId="0" fillId="0" borderId="104" xfId="0" applyBorder="1" applyAlignment="1" applyProtection="1">
      <alignment horizontal="left" vertical="center" wrapText="1"/>
      <protection locked="0"/>
    </xf>
    <xf numFmtId="0" fontId="0" fillId="0" borderId="105" xfId="0" applyBorder="1" applyAlignment="1" applyProtection="1">
      <alignment horizontal="left" vertical="center" wrapText="1"/>
      <protection locked="0"/>
    </xf>
    <xf numFmtId="0" fontId="21" fillId="20" borderId="28" xfId="0" applyFont="1" applyFill="1" applyBorder="1" applyAlignment="1">
      <alignment horizontal="center" vertical="center" wrapText="1"/>
    </xf>
    <xf numFmtId="0" fontId="21" fillId="20" borderId="29" xfId="0" applyFont="1" applyFill="1" applyBorder="1" applyAlignment="1">
      <alignment horizontal="center" vertical="center"/>
    </xf>
    <xf numFmtId="0" fontId="21" fillId="19" borderId="29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 wrapText="1"/>
    </xf>
    <xf numFmtId="0" fontId="21" fillId="35" borderId="29" xfId="0" applyFont="1" applyFill="1" applyBorder="1" applyAlignment="1">
      <alignment horizontal="center" vertical="center" wrapText="1"/>
    </xf>
    <xf numFmtId="0" fontId="18" fillId="20" borderId="31" xfId="0" applyFont="1" applyFill="1" applyBorder="1" applyAlignment="1">
      <alignment horizontal="center" vertical="center" wrapText="1"/>
    </xf>
    <xf numFmtId="0" fontId="0" fillId="0" borderId="91" xfId="0" applyBorder="1" applyAlignment="1" applyProtection="1">
      <alignment horizontal="left" vertical="center" wrapText="1"/>
      <protection locked="0"/>
    </xf>
    <xf numFmtId="0" fontId="21" fillId="24" borderId="29" xfId="0" applyFont="1" applyFill="1" applyBorder="1" applyAlignment="1">
      <alignment horizontal="center" vertical="center"/>
    </xf>
    <xf numFmtId="0" fontId="21" fillId="20" borderId="106" xfId="0" applyFont="1" applyFill="1" applyBorder="1" applyAlignment="1">
      <alignment horizontal="center" vertical="center"/>
    </xf>
    <xf numFmtId="0" fontId="18" fillId="23" borderId="33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33" borderId="106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1" fillId="20" borderId="106" xfId="0" applyFont="1" applyFill="1" applyBorder="1" applyAlignment="1">
      <alignment horizontal="center" vertical="center" wrapText="1"/>
    </xf>
    <xf numFmtId="0" fontId="18" fillId="23" borderId="17" xfId="0" applyFont="1" applyFill="1" applyBorder="1" applyAlignment="1">
      <alignment horizontal="center" vertical="center" wrapText="1"/>
    </xf>
    <xf numFmtId="0" fontId="18" fillId="20" borderId="35" xfId="0" applyFont="1" applyFill="1" applyBorder="1" applyAlignment="1">
      <alignment horizontal="center" vertical="center" wrapText="1"/>
    </xf>
    <xf numFmtId="0" fontId="18" fillId="23" borderId="0" xfId="0" applyFont="1" applyFill="1" applyAlignment="1">
      <alignment horizontal="center" vertical="center"/>
    </xf>
    <xf numFmtId="0" fontId="22" fillId="33" borderId="34" xfId="0" applyFont="1" applyFill="1" applyBorder="1" applyAlignment="1">
      <alignment horizontal="center" vertical="center"/>
    </xf>
    <xf numFmtId="0" fontId="22" fillId="33" borderId="108" xfId="0" applyFont="1" applyFill="1" applyBorder="1" applyAlignment="1">
      <alignment horizontal="center" vertical="center"/>
    </xf>
    <xf numFmtId="0" fontId="21" fillId="24" borderId="29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 wrapText="1"/>
    </xf>
    <xf numFmtId="0" fontId="18" fillId="20" borderId="106" xfId="0" applyFont="1" applyFill="1" applyBorder="1" applyAlignment="1">
      <alignment horizontal="center" vertical="center" wrapText="1"/>
    </xf>
    <xf numFmtId="0" fontId="18" fillId="20" borderId="28" xfId="0" applyFont="1" applyFill="1" applyBorder="1" applyAlignment="1">
      <alignment horizontal="center" vertical="center"/>
    </xf>
    <xf numFmtId="0" fontId="18" fillId="20" borderId="106" xfId="0" applyFont="1" applyFill="1" applyBorder="1" applyAlignment="1">
      <alignment horizontal="center" vertical="center"/>
    </xf>
    <xf numFmtId="0" fontId="18" fillId="20" borderId="29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06" xfId="0" applyFont="1" applyFill="1" applyBorder="1" applyAlignment="1">
      <alignment horizontal="center" vertical="center"/>
    </xf>
    <xf numFmtId="0" fontId="18" fillId="21" borderId="91" xfId="0" applyFont="1" applyFill="1" applyBorder="1" applyAlignment="1" applyProtection="1">
      <alignment horizontal="left" vertical="center" wrapText="1"/>
      <protection locked="0"/>
    </xf>
    <xf numFmtId="0" fontId="18" fillId="0" borderId="91" xfId="0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wrapText="1"/>
    </xf>
    <xf numFmtId="0" fontId="21" fillId="0" borderId="91" xfId="0" applyFont="1" applyBorder="1" applyAlignment="1">
      <alignment horizontal="center" wrapText="1"/>
    </xf>
    <xf numFmtId="0" fontId="18" fillId="63" borderId="91" xfId="0" applyFont="1" applyFill="1" applyBorder="1" applyAlignment="1" applyProtection="1">
      <alignment horizontal="center" vertical="center" wrapText="1"/>
      <protection locked="0"/>
    </xf>
    <xf numFmtId="0" fontId="18" fillId="21" borderId="91" xfId="0" applyFont="1" applyFill="1" applyBorder="1" applyAlignment="1" applyProtection="1">
      <alignment horizontal="center" vertical="center" wrapText="1"/>
      <protection locked="0"/>
    </xf>
    <xf numFmtId="0" fontId="21" fillId="24" borderId="2" xfId="0" applyFont="1" applyFill="1" applyBorder="1" applyAlignment="1">
      <alignment horizontal="center" vertical="center"/>
    </xf>
    <xf numFmtId="0" fontId="37" fillId="64" borderId="2" xfId="0" applyFont="1" applyFill="1" applyBorder="1" applyAlignment="1">
      <alignment horizontal="center"/>
    </xf>
    <xf numFmtId="0" fontId="18" fillId="0" borderId="91" xfId="0" applyFont="1" applyBorder="1" applyAlignment="1">
      <alignment horizontal="center" vertical="center"/>
    </xf>
    <xf numFmtId="0" fontId="53" fillId="28" borderId="86" xfId="0" applyFont="1" applyFill="1" applyBorder="1" applyAlignment="1">
      <alignment horizontal="center" vertical="center"/>
    </xf>
    <xf numFmtId="0" fontId="53" fillId="28" borderId="5" xfId="0" applyFont="1" applyFill="1" applyBorder="1" applyAlignment="1">
      <alignment horizontal="center" vertical="center"/>
    </xf>
    <xf numFmtId="0" fontId="53" fillId="28" borderId="69" xfId="0" applyFont="1" applyFill="1" applyBorder="1" applyAlignment="1">
      <alignment horizontal="center" vertical="center"/>
    </xf>
    <xf numFmtId="0" fontId="53" fillId="28" borderId="67" xfId="0" applyFont="1" applyFill="1" applyBorder="1" applyAlignment="1">
      <alignment horizontal="center" vertical="center"/>
    </xf>
    <xf numFmtId="0" fontId="53" fillId="28" borderId="63" xfId="0" applyFont="1" applyFill="1" applyBorder="1" applyAlignment="1">
      <alignment horizontal="center" vertical="center"/>
    </xf>
    <xf numFmtId="0" fontId="53" fillId="28" borderId="75" xfId="0" applyFont="1" applyFill="1" applyBorder="1" applyAlignment="1">
      <alignment horizontal="center" vertical="center"/>
    </xf>
    <xf numFmtId="0" fontId="18" fillId="63" borderId="91" xfId="0" applyFont="1" applyFill="1" applyBorder="1" applyAlignment="1" applyProtection="1">
      <alignment horizontal="center"/>
      <protection locked="0"/>
    </xf>
    <xf numFmtId="0" fontId="21" fillId="26" borderId="106" xfId="0" applyFont="1" applyFill="1" applyBorder="1" applyAlignment="1">
      <alignment horizontal="center" vertical="center"/>
    </xf>
    <xf numFmtId="0" fontId="21" fillId="0" borderId="91" xfId="0" applyFont="1" applyBorder="1" applyAlignment="1" applyProtection="1">
      <alignment horizontal="left" vertical="center" wrapText="1"/>
      <protection locked="0"/>
    </xf>
    <xf numFmtId="0" fontId="53" fillId="28" borderId="110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45" borderId="51" xfId="0" applyFont="1" applyFill="1" applyBorder="1" applyAlignment="1">
      <alignment horizontal="center" vertical="center"/>
    </xf>
    <xf numFmtId="0" fontId="14" fillId="45" borderId="57" xfId="0" applyFont="1" applyFill="1" applyBorder="1" applyAlignment="1">
      <alignment horizontal="center" vertical="center"/>
    </xf>
    <xf numFmtId="0" fontId="14" fillId="45" borderId="51" xfId="0" applyFont="1" applyFill="1" applyBorder="1" applyAlignment="1">
      <alignment horizontal="center" vertical="center" wrapText="1"/>
    </xf>
    <xf numFmtId="0" fontId="14" fillId="45" borderId="57" xfId="0" applyFont="1" applyFill="1" applyBorder="1" applyAlignment="1">
      <alignment horizontal="center" vertical="center" wrapText="1"/>
    </xf>
    <xf numFmtId="0" fontId="14" fillId="46" borderId="51" xfId="0" applyFont="1" applyFill="1" applyBorder="1" applyAlignment="1">
      <alignment horizontal="center" vertical="center"/>
    </xf>
    <xf numFmtId="0" fontId="14" fillId="46" borderId="5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16" borderId="51" xfId="0" applyFont="1" applyFill="1" applyBorder="1" applyAlignment="1">
      <alignment horizontal="center" vertical="center"/>
    </xf>
    <xf numFmtId="0" fontId="14" fillId="16" borderId="58" xfId="0" applyFont="1" applyFill="1" applyBorder="1" applyAlignment="1">
      <alignment horizontal="center" vertical="center"/>
    </xf>
    <xf numFmtId="0" fontId="2" fillId="43" borderId="51" xfId="0" applyFont="1" applyFill="1" applyBorder="1" applyAlignment="1">
      <alignment horizontal="center" vertical="center" wrapText="1"/>
    </xf>
    <xf numFmtId="0" fontId="2" fillId="43" borderId="57" xfId="0" applyFont="1" applyFill="1" applyBorder="1" applyAlignment="1">
      <alignment horizontal="center" vertical="center" wrapText="1"/>
    </xf>
    <xf numFmtId="0" fontId="14" fillId="44" borderId="52" xfId="0" applyFont="1" applyFill="1" applyBorder="1" applyAlignment="1">
      <alignment horizontal="center" vertical="center" wrapText="1"/>
    </xf>
    <xf numFmtId="0" fontId="14" fillId="44" borderId="53" xfId="0" applyFont="1" applyFill="1" applyBorder="1" applyAlignment="1">
      <alignment horizontal="center" vertical="center" wrapText="1"/>
    </xf>
    <xf numFmtId="0" fontId="14" fillId="44" borderId="54" xfId="0" applyFont="1" applyFill="1" applyBorder="1" applyAlignment="1">
      <alignment horizontal="center" vertical="center" wrapText="1"/>
    </xf>
    <xf numFmtId="0" fontId="14" fillId="45" borderId="52" xfId="0" applyFont="1" applyFill="1" applyBorder="1" applyAlignment="1">
      <alignment horizontal="center" vertical="center"/>
    </xf>
    <xf numFmtId="0" fontId="14" fillId="45" borderId="53" xfId="0" applyFont="1" applyFill="1" applyBorder="1" applyAlignment="1">
      <alignment horizontal="center" vertical="center"/>
    </xf>
    <xf numFmtId="0" fontId="14" fillId="45" borderId="50" xfId="0" applyFont="1" applyFill="1" applyBorder="1" applyAlignment="1">
      <alignment horizontal="center" vertical="center"/>
    </xf>
    <xf numFmtId="0" fontId="14" fillId="45" borderId="56" xfId="0" applyFont="1" applyFill="1" applyBorder="1" applyAlignment="1">
      <alignment horizontal="center" vertical="center"/>
    </xf>
    <xf numFmtId="0" fontId="14" fillId="45" borderId="54" xfId="0" applyFont="1" applyFill="1" applyBorder="1" applyAlignment="1">
      <alignment horizontal="center" vertical="center"/>
    </xf>
    <xf numFmtId="0" fontId="10" fillId="45" borderId="51" xfId="0" applyFont="1" applyFill="1" applyBorder="1" applyAlignment="1">
      <alignment horizontal="center" vertical="center" wrapText="1"/>
    </xf>
    <xf numFmtId="0" fontId="10" fillId="45" borderId="57" xfId="0" applyFont="1" applyFill="1" applyBorder="1" applyAlignment="1">
      <alignment horizontal="center" vertical="center" wrapText="1"/>
    </xf>
    <xf numFmtId="0" fontId="10" fillId="45" borderId="50" xfId="0" applyFont="1" applyFill="1" applyBorder="1" applyAlignment="1">
      <alignment horizontal="center" vertical="center" wrapText="1"/>
    </xf>
    <xf numFmtId="0" fontId="10" fillId="45" borderId="56" xfId="0" applyFont="1" applyFill="1" applyBorder="1" applyAlignment="1">
      <alignment horizontal="center" vertical="center" wrapText="1"/>
    </xf>
    <xf numFmtId="0" fontId="14" fillId="45" borderId="9" xfId="0" applyFont="1" applyFill="1" applyBorder="1" applyAlignment="1">
      <alignment horizontal="center" vertical="center" wrapText="1"/>
    </xf>
    <xf numFmtId="0" fontId="14" fillId="45" borderId="60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4" fillId="45" borderId="61" xfId="0" applyFont="1" applyFill="1" applyBorder="1" applyAlignment="1">
      <alignment horizontal="center" vertical="center" wrapText="1"/>
    </xf>
    <xf numFmtId="0" fontId="10" fillId="16" borderId="50" xfId="0" applyFont="1" applyFill="1" applyBorder="1" applyAlignment="1">
      <alignment horizontal="center" vertical="center"/>
    </xf>
    <xf numFmtId="0" fontId="10" fillId="16" borderId="51" xfId="0" applyFont="1" applyFill="1" applyBorder="1" applyAlignment="1">
      <alignment horizontal="center" vertical="center"/>
    </xf>
    <xf numFmtId="0" fontId="10" fillId="45" borderId="50" xfId="0" applyFont="1" applyFill="1" applyBorder="1" applyAlignment="1">
      <alignment horizontal="center" vertical="center"/>
    </xf>
    <xf numFmtId="0" fontId="10" fillId="45" borderId="56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47" borderId="9" xfId="0" applyFont="1" applyFill="1" applyBorder="1" applyAlignment="1">
      <alignment horizontal="center" vertical="center" wrapText="1"/>
    </xf>
    <xf numFmtId="0" fontId="14" fillId="47" borderId="60" xfId="0" applyFont="1" applyFill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wrapText="1"/>
    </xf>
    <xf numFmtId="0" fontId="14" fillId="45" borderId="50" xfId="0" applyFont="1" applyFill="1" applyBorder="1" applyAlignment="1">
      <alignment horizontal="center" vertical="center" wrapText="1"/>
    </xf>
    <xf numFmtId="0" fontId="14" fillId="45" borderId="56" xfId="0" applyFont="1" applyFill="1" applyBorder="1" applyAlignment="1">
      <alignment horizontal="center" vertical="center" wrapText="1"/>
    </xf>
    <xf numFmtId="0" fontId="14" fillId="17" borderId="52" xfId="0" applyFont="1" applyFill="1" applyBorder="1" applyAlignment="1">
      <alignment horizontal="center" vertical="center" wrapText="1"/>
    </xf>
    <xf numFmtId="0" fontId="14" fillId="17" borderId="54" xfId="0" applyFont="1" applyFill="1" applyBorder="1" applyAlignment="1">
      <alignment horizontal="center" vertical="center" wrapText="1"/>
    </xf>
    <xf numFmtId="0" fontId="14" fillId="13" borderId="0" xfId="0" applyFont="1" applyFill="1" applyAlignment="1">
      <alignment horizontal="center"/>
    </xf>
    <xf numFmtId="0" fontId="14" fillId="8" borderId="47" xfId="0" applyFont="1" applyFill="1" applyBorder="1" applyAlignment="1">
      <alignment horizontal="center" vertical="center"/>
    </xf>
    <xf numFmtId="0" fontId="14" fillId="8" borderId="48" xfId="0" applyFont="1" applyFill="1" applyBorder="1" applyAlignment="1">
      <alignment horizontal="center" vertical="center"/>
    </xf>
    <xf numFmtId="0" fontId="14" fillId="8" borderId="49" xfId="0" applyFont="1" applyFill="1" applyBorder="1" applyAlignment="1">
      <alignment horizontal="center" vertical="center"/>
    </xf>
    <xf numFmtId="0" fontId="5" fillId="16" borderId="62" xfId="0" applyFont="1" applyFill="1" applyBorder="1" applyAlignment="1">
      <alignment horizontal="center" vertical="center"/>
    </xf>
    <xf numFmtId="0" fontId="14" fillId="17" borderId="50" xfId="0" applyFont="1" applyFill="1" applyBorder="1" applyAlignment="1">
      <alignment horizontal="center" vertical="center"/>
    </xf>
    <xf numFmtId="0" fontId="14" fillId="16" borderId="50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8" borderId="53" xfId="0" applyFont="1" applyFill="1" applyBorder="1" applyAlignment="1">
      <alignment horizontal="center" vertical="center"/>
    </xf>
    <xf numFmtId="0" fontId="14" fillId="8" borderId="54" xfId="0" applyFont="1" applyFill="1" applyBorder="1" applyAlignment="1">
      <alignment horizontal="center" vertical="center"/>
    </xf>
    <xf numFmtId="0" fontId="14" fillId="46" borderId="51" xfId="0" applyFont="1" applyFill="1" applyBorder="1" applyAlignment="1">
      <alignment horizontal="center" vertical="center" wrapText="1"/>
    </xf>
    <xf numFmtId="0" fontId="14" fillId="46" borderId="58" xfId="0" applyFont="1" applyFill="1" applyBorder="1" applyAlignment="1">
      <alignment horizontal="center" vertical="center" wrapText="1"/>
    </xf>
    <xf numFmtId="0" fontId="14" fillId="16" borderId="56" xfId="0" applyFont="1" applyFill="1" applyBorder="1" applyAlignment="1">
      <alignment horizontal="center" vertical="center"/>
    </xf>
    <xf numFmtId="0" fontId="14" fillId="52" borderId="1" xfId="0" applyFont="1" applyFill="1" applyBorder="1" applyAlignment="1">
      <alignment horizontal="center" vertical="center"/>
    </xf>
    <xf numFmtId="0" fontId="14" fillId="52" borderId="6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 wrapText="1"/>
    </xf>
    <xf numFmtId="0" fontId="14" fillId="42" borderId="56" xfId="0" applyFont="1" applyFill="1" applyBorder="1" applyAlignment="1">
      <alignment horizontal="center" vertical="center" wrapText="1"/>
    </xf>
    <xf numFmtId="0" fontId="10" fillId="51" borderId="51" xfId="0" applyFont="1" applyFill="1" applyBorder="1" applyAlignment="1">
      <alignment horizontal="center" vertical="center" wrapText="1"/>
    </xf>
    <xf numFmtId="0" fontId="10" fillId="51" borderId="57" xfId="0" applyFont="1" applyFill="1" applyBorder="1" applyAlignment="1">
      <alignment horizontal="center" vertical="center" wrapText="1"/>
    </xf>
    <xf numFmtId="0" fontId="10" fillId="51" borderId="50" xfId="0" applyFont="1" applyFill="1" applyBorder="1" applyAlignment="1">
      <alignment horizontal="center" vertical="center" wrapText="1"/>
    </xf>
    <xf numFmtId="0" fontId="10" fillId="51" borderId="56" xfId="0" applyFont="1" applyFill="1" applyBorder="1" applyAlignment="1">
      <alignment horizontal="center" vertical="center" wrapText="1"/>
    </xf>
    <xf numFmtId="0" fontId="14" fillId="46" borderId="57" xfId="0" applyFont="1" applyFill="1" applyBorder="1" applyAlignment="1">
      <alignment horizontal="center" vertical="center" wrapText="1"/>
    </xf>
    <xf numFmtId="0" fontId="14" fillId="52" borderId="9" xfId="0" applyFont="1" applyFill="1" applyBorder="1" applyAlignment="1">
      <alignment horizontal="center" vertical="center"/>
    </xf>
    <xf numFmtId="0" fontId="14" fillId="51" borderId="51" xfId="0" applyFont="1" applyFill="1" applyBorder="1" applyAlignment="1">
      <alignment horizontal="center" vertical="center" wrapText="1"/>
    </xf>
    <xf numFmtId="0" fontId="14" fillId="51" borderId="57" xfId="0" applyFont="1" applyFill="1" applyBorder="1" applyAlignment="1">
      <alignment horizontal="center" vertical="center" wrapText="1"/>
    </xf>
    <xf numFmtId="0" fontId="14" fillId="51" borderId="52" xfId="0" applyFont="1" applyFill="1" applyBorder="1" applyAlignment="1">
      <alignment horizontal="center" vertical="center"/>
    </xf>
    <xf numFmtId="0" fontId="14" fillId="51" borderId="54" xfId="0" applyFont="1" applyFill="1" applyBorder="1" applyAlignment="1">
      <alignment horizontal="center" vertical="center"/>
    </xf>
    <xf numFmtId="0" fontId="14" fillId="51" borderId="51" xfId="0" applyFont="1" applyFill="1" applyBorder="1" applyAlignment="1">
      <alignment horizontal="center" vertical="center"/>
    </xf>
    <xf numFmtId="0" fontId="14" fillId="51" borderId="57" xfId="0" applyFont="1" applyFill="1" applyBorder="1" applyAlignment="1">
      <alignment horizontal="center" vertical="center"/>
    </xf>
    <xf numFmtId="0" fontId="14" fillId="49" borderId="1" xfId="0" applyFont="1" applyFill="1" applyBorder="1" applyAlignment="1">
      <alignment horizontal="center" vertical="center" wrapText="1"/>
    </xf>
    <xf numFmtId="0" fontId="14" fillId="49" borderId="65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14" fillId="0" borderId="60" xfId="0" applyNumberFormat="1" applyFont="1" applyBorder="1" applyAlignment="1">
      <alignment horizontal="center" vertical="center" wrapText="1"/>
    </xf>
    <xf numFmtId="0" fontId="10" fillId="51" borderId="52" xfId="0" applyFont="1" applyFill="1" applyBorder="1" applyAlignment="1">
      <alignment horizontal="center" vertical="center"/>
    </xf>
    <xf numFmtId="0" fontId="10" fillId="51" borderId="53" xfId="0" applyFont="1" applyFill="1" applyBorder="1" applyAlignment="1">
      <alignment horizontal="center" vertical="center"/>
    </xf>
    <xf numFmtId="0" fontId="10" fillId="51" borderId="54" xfId="0" applyFont="1" applyFill="1" applyBorder="1" applyAlignment="1">
      <alignment horizontal="center" vertical="center"/>
    </xf>
    <xf numFmtId="0" fontId="14" fillId="45" borderId="5" xfId="0" applyFont="1" applyFill="1" applyBorder="1" applyAlignment="1">
      <alignment horizontal="center" vertical="center" wrapText="1"/>
    </xf>
    <xf numFmtId="0" fontId="14" fillId="45" borderId="2" xfId="0" applyFont="1" applyFill="1" applyBorder="1" applyAlignment="1">
      <alignment horizontal="center" vertical="center" wrapText="1"/>
    </xf>
    <xf numFmtId="171" fontId="14" fillId="45" borderId="5" xfId="0" applyNumberFormat="1" applyFont="1" applyFill="1" applyBorder="1" applyAlignment="1">
      <alignment horizontal="center" vertical="center" wrapText="1"/>
    </xf>
    <xf numFmtId="171" fontId="14" fillId="45" borderId="2" xfId="0" applyNumberFormat="1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wrapText="1"/>
    </xf>
    <xf numFmtId="0" fontId="14" fillId="0" borderId="60" xfId="0" applyFont="1" applyBorder="1" applyAlignment="1">
      <alignment horizontal="center" wrapText="1"/>
    </xf>
    <xf numFmtId="0" fontId="14" fillId="45" borderId="64" xfId="0" applyFont="1" applyFill="1" applyBorder="1" applyAlignment="1">
      <alignment horizontal="center" vertical="center" wrapText="1"/>
    </xf>
    <xf numFmtId="0" fontId="14" fillId="45" borderId="4" xfId="0" applyFont="1" applyFill="1" applyBorder="1" applyAlignment="1">
      <alignment horizontal="center" vertical="center" wrapText="1"/>
    </xf>
    <xf numFmtId="1" fontId="14" fillId="49" borderId="1" xfId="0" applyNumberFormat="1" applyFont="1" applyFill="1" applyBorder="1" applyAlignment="1">
      <alignment horizontal="center" vertical="center" wrapText="1"/>
    </xf>
    <xf numFmtId="1" fontId="14" fillId="49" borderId="65" xfId="0" applyNumberFormat="1" applyFont="1" applyFill="1" applyBorder="1" applyAlignment="1">
      <alignment horizontal="center" vertical="center" wrapText="1"/>
    </xf>
    <xf numFmtId="0" fontId="14" fillId="51" borderId="50" xfId="0" applyFont="1" applyFill="1" applyBorder="1" applyAlignment="1">
      <alignment horizontal="center" vertical="center" wrapText="1"/>
    </xf>
    <xf numFmtId="0" fontId="14" fillId="51" borderId="56" xfId="0" applyFont="1" applyFill="1" applyBorder="1" applyAlignment="1">
      <alignment horizontal="center" vertical="center" wrapText="1"/>
    </xf>
    <xf numFmtId="14" fontId="14" fillId="51" borderId="52" xfId="0" applyNumberFormat="1" applyFont="1" applyFill="1" applyBorder="1" applyAlignment="1">
      <alignment horizontal="center" vertical="center"/>
    </xf>
    <xf numFmtId="14" fontId="14" fillId="51" borderId="54" xfId="0" applyNumberFormat="1" applyFont="1" applyFill="1" applyBorder="1" applyAlignment="1">
      <alignment horizontal="center" vertical="center"/>
    </xf>
    <xf numFmtId="0" fontId="14" fillId="51" borderId="50" xfId="0" applyFont="1" applyFill="1" applyBorder="1" applyAlignment="1">
      <alignment horizontal="center" vertical="center"/>
    </xf>
    <xf numFmtId="0" fontId="14" fillId="51" borderId="56" xfId="0" applyFont="1" applyFill="1" applyBorder="1" applyAlignment="1">
      <alignment horizontal="center" vertical="center"/>
    </xf>
    <xf numFmtId="0" fontId="5" fillId="50" borderId="6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10" fillId="45" borderId="52" xfId="0" applyFont="1" applyFill="1" applyBorder="1" applyAlignment="1">
      <alignment horizontal="center" vertical="center"/>
    </xf>
    <xf numFmtId="0" fontId="10" fillId="45" borderId="54" xfId="0" applyFont="1" applyFill="1" applyBorder="1" applyAlignment="1">
      <alignment horizontal="center" vertical="center"/>
    </xf>
    <xf numFmtId="0" fontId="14" fillId="42" borderId="51" xfId="0" applyFont="1" applyFill="1" applyBorder="1" applyAlignment="1">
      <alignment horizontal="center" vertical="center" wrapText="1"/>
    </xf>
    <xf numFmtId="0" fontId="14" fillId="42" borderId="57" xfId="0" applyFont="1" applyFill="1" applyBorder="1" applyAlignment="1">
      <alignment horizontal="center" vertical="center" wrapText="1"/>
    </xf>
    <xf numFmtId="0" fontId="14" fillId="17" borderId="52" xfId="0" applyFont="1" applyFill="1" applyBorder="1" applyAlignment="1">
      <alignment horizontal="center" vertical="center"/>
    </xf>
    <xf numFmtId="0" fontId="14" fillId="17" borderId="54" xfId="0" applyFont="1" applyFill="1" applyBorder="1" applyAlignment="1">
      <alignment horizontal="center" vertical="center"/>
    </xf>
    <xf numFmtId="0" fontId="43" fillId="17" borderId="2" xfId="3" applyFont="1" applyFill="1" applyBorder="1" applyAlignment="1">
      <alignment horizontal="center"/>
    </xf>
    <xf numFmtId="0" fontId="43" fillId="13" borderId="2" xfId="3" applyFont="1" applyFill="1" applyBorder="1" applyAlignment="1">
      <alignment horizontal="center"/>
    </xf>
  </cellXfs>
  <cellStyles count="6">
    <cellStyle name="Normal" xfId="0" builtinId="0"/>
    <cellStyle name="Normal 2" xfId="5"/>
    <cellStyle name="Normal 4" xfId="3"/>
    <cellStyle name="Normal 7" xfId="2"/>
    <cellStyle name="Vírgula" xfId="1" builtinId="3"/>
    <cellStyle name="Vírgula 2" xfId="4"/>
  </cellStyles>
  <dxfs count="14"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EJAMENTO%202024\PLANEJAMENTO%202023%20vs%20excel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1"/>
      <sheetName val="IDENTIF"/>
      <sheetName val="VAT"/>
      <sheetName val="EVE"/>
      <sheetName val="EST"/>
      <sheetName val="FUN"/>
      <sheetName val="CATEN"/>
      <sheetName val="LAB_MEX"/>
      <sheetName val="Controle Interno"/>
      <sheetName val="XUPETA_1"/>
      <sheetName val="XUPETA_2"/>
    </sheetNames>
    <sheetDataSet>
      <sheetData sheetId="0">
        <row r="5">
          <cell r="M5" t="str">
            <v>Viagens de Estudo</v>
          </cell>
          <cell r="N5" t="str">
            <v>1.1</v>
          </cell>
          <cell r="O5" t="str">
            <v>VAT</v>
          </cell>
        </row>
        <row r="6">
          <cell r="M6" t="str">
            <v>Trabalho de Campo</v>
          </cell>
          <cell r="N6" t="str">
            <v>1.2</v>
          </cell>
          <cell r="O6" t="str">
            <v>VAT</v>
          </cell>
        </row>
        <row r="7">
          <cell r="M7" t="str">
            <v>Visita Técnica</v>
          </cell>
          <cell r="N7" t="str">
            <v>1.3</v>
          </cell>
          <cell r="O7" t="str">
            <v>VAT</v>
          </cell>
        </row>
        <row r="8">
          <cell r="M8" t="str">
            <v>Outras Viagens</v>
          </cell>
          <cell r="N8" t="str">
            <v>1.4</v>
          </cell>
          <cell r="O8" t="str">
            <v>VAT</v>
          </cell>
        </row>
        <row r="9">
          <cell r="M9" t="str">
            <v>Aula Inaugural</v>
          </cell>
          <cell r="N9" t="str">
            <v>2.1</v>
          </cell>
          <cell r="O9" t="str">
            <v>EVE</v>
          </cell>
        </row>
        <row r="10">
          <cell r="M10" t="str">
            <v>Bancas de TCCs/Dissertação</v>
          </cell>
          <cell r="N10" t="str">
            <v>2.2</v>
          </cell>
          <cell r="O10" t="str">
            <v>EVE</v>
          </cell>
        </row>
        <row r="11">
          <cell r="M11" t="str">
            <v>Colóquio</v>
          </cell>
          <cell r="N11" t="str">
            <v>2.3</v>
          </cell>
          <cell r="O11" t="str">
            <v>EVE</v>
          </cell>
        </row>
        <row r="12">
          <cell r="M12" t="str">
            <v>Congresso</v>
          </cell>
          <cell r="N12" t="str">
            <v>2.4</v>
          </cell>
          <cell r="O12" t="str">
            <v>EVE</v>
          </cell>
        </row>
        <row r="13">
          <cell r="M13" t="str">
            <v>NAP - Formação Constinuada</v>
          </cell>
          <cell r="N13" t="str">
            <v>2.5</v>
          </cell>
          <cell r="O13" t="str">
            <v>EVE</v>
          </cell>
        </row>
        <row r="14">
          <cell r="M14" t="str">
            <v>Palestras</v>
          </cell>
          <cell r="N14" t="str">
            <v>2.6</v>
          </cell>
          <cell r="O14" t="str">
            <v>EVE</v>
          </cell>
        </row>
        <row r="15">
          <cell r="M15" t="str">
            <v>Semana Acadêmica</v>
          </cell>
          <cell r="N15" t="str">
            <v>2.7</v>
          </cell>
          <cell r="O15" t="str">
            <v>EVE</v>
          </cell>
        </row>
        <row r="16">
          <cell r="M16" t="str">
            <v>Seminário</v>
          </cell>
          <cell r="N16" t="str">
            <v>2.8</v>
          </cell>
          <cell r="O16" t="str">
            <v>EVE</v>
          </cell>
        </row>
        <row r="17">
          <cell r="M17" t="str">
            <v>Outros Eventos</v>
          </cell>
          <cell r="N17" t="str">
            <v>2.9</v>
          </cell>
          <cell r="O17" t="str">
            <v>EVE</v>
          </cell>
        </row>
        <row r="18">
          <cell r="M18" t="str">
            <v>Manut Equipamentos</v>
          </cell>
          <cell r="N18" t="str">
            <v>3.1</v>
          </cell>
          <cell r="O18" t="str">
            <v>FUN</v>
          </cell>
        </row>
        <row r="19">
          <cell r="M19" t="str">
            <v>Manutenção Preventiva</v>
          </cell>
          <cell r="N19" t="str">
            <v>3.2</v>
          </cell>
          <cell r="O19" t="str">
            <v>FUN</v>
          </cell>
        </row>
        <row r="20">
          <cell r="M20" t="str">
            <v>Pequenos Reparos</v>
          </cell>
          <cell r="N20" t="str">
            <v>3.3</v>
          </cell>
          <cell r="O20" t="str">
            <v>FUN</v>
          </cell>
        </row>
        <row r="21">
          <cell r="M21" t="str">
            <v>Serviços/Terceirizados</v>
          </cell>
          <cell r="N21" t="str">
            <v>3.4</v>
          </cell>
          <cell r="O21" t="str">
            <v>FUN</v>
          </cell>
        </row>
        <row r="22">
          <cell r="M22" t="str">
            <v>Outros Gastos</v>
          </cell>
          <cell r="N22" t="str">
            <v>3.5</v>
          </cell>
          <cell r="O22" t="str">
            <v>FUN</v>
          </cell>
        </row>
        <row r="23">
          <cell r="M23" t="str">
            <v>Estágios</v>
          </cell>
          <cell r="N23" t="str">
            <v>4.1</v>
          </cell>
          <cell r="O23" t="str">
            <v>EST</v>
          </cell>
        </row>
        <row r="24">
          <cell r="M24" t="str">
            <v>TCC</v>
          </cell>
          <cell r="N24" t="str">
            <v>4.2</v>
          </cell>
          <cell r="O24" t="str">
            <v>EST</v>
          </cell>
        </row>
        <row r="25">
          <cell r="M25" t="str">
            <v>Assist Domiciliar</v>
          </cell>
          <cell r="N25" t="str">
            <v>4.3</v>
          </cell>
          <cell r="O25" t="str">
            <v>EST</v>
          </cell>
        </row>
        <row r="26">
          <cell r="M26" t="str">
            <v>Aulas POS/MESTRADO</v>
          </cell>
          <cell r="N26" t="str">
            <v>4.4</v>
          </cell>
          <cell r="O26" t="str">
            <v>EST</v>
          </cell>
        </row>
        <row r="27">
          <cell r="M27" t="str">
            <v>Atividade Saídas de Campo</v>
          </cell>
          <cell r="N27" t="str">
            <v>4.5</v>
          </cell>
          <cell r="O27" t="str">
            <v>EST</v>
          </cell>
        </row>
        <row r="28">
          <cell r="M28" t="str">
            <v>Outras Atividades</v>
          </cell>
          <cell r="N28" t="str">
            <v>4.6</v>
          </cell>
          <cell r="O28" t="str">
            <v>EST</v>
          </cell>
        </row>
        <row r="29">
          <cell r="M29" t="str">
            <v>Latoratórios - Consumo</v>
          </cell>
          <cell r="N29" t="str">
            <v>5.1</v>
          </cell>
          <cell r="O29" t="str">
            <v>Lab_MEx</v>
          </cell>
        </row>
        <row r="30">
          <cell r="M30" t="str">
            <v>Latoratórios - Outros</v>
          </cell>
          <cell r="N30" t="str">
            <v>5.2</v>
          </cell>
          <cell r="O30" t="str">
            <v>Lab_MEx</v>
          </cell>
        </row>
        <row r="31">
          <cell r="M31" t="str">
            <v>Áreas Experimentais - Consumo</v>
          </cell>
          <cell r="N31" t="str">
            <v>5.3</v>
          </cell>
          <cell r="O31" t="str">
            <v>Lab_MEx</v>
          </cell>
        </row>
        <row r="32">
          <cell r="M32" t="str">
            <v>Áreas Experimentais - Outros</v>
          </cell>
          <cell r="N32" t="str">
            <v>5.4</v>
          </cell>
          <cell r="O32" t="str">
            <v>Lab_MEx</v>
          </cell>
        </row>
        <row r="33">
          <cell r="M33" t="str">
            <v>Consumo Materiais Expediente</v>
          </cell>
          <cell r="N33" t="str">
            <v>5.5</v>
          </cell>
          <cell r="O33" t="str">
            <v>Lab_MEx</v>
          </cell>
        </row>
        <row r="34">
          <cell r="M34" t="str">
            <v>Consumo Atividades de Ensino</v>
          </cell>
          <cell r="N34" t="str">
            <v>6.1</v>
          </cell>
          <cell r="O34" t="str">
            <v>CATEN</v>
          </cell>
          <cell r="P34">
            <v>1</v>
          </cell>
          <cell r="Q34" t="str">
            <v>CAtEn</v>
          </cell>
        </row>
        <row r="35">
          <cell r="M35" t="str">
            <v>Consumo Outras Atividades</v>
          </cell>
          <cell r="N35" t="str">
            <v>6.2</v>
          </cell>
          <cell r="O35" t="str">
            <v>CATEN</v>
          </cell>
          <cell r="P35">
            <v>2</v>
          </cell>
          <cell r="Q35" t="str">
            <v>COAt</v>
          </cell>
        </row>
        <row r="36">
          <cell r="M36" t="str">
            <v>Consumo Atividades CAAEX</v>
          </cell>
          <cell r="N36" t="str">
            <v>6.3</v>
          </cell>
          <cell r="O36" t="str">
            <v>CATEN</v>
          </cell>
          <cell r="P36">
            <v>3</v>
          </cell>
          <cell r="Q36" t="str">
            <v>CCAEX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AQ75"/>
  <sheetViews>
    <sheetView topLeftCell="N16" zoomScale="80" zoomScaleNormal="80" workbookViewId="0">
      <selection activeCell="X34" sqref="X34"/>
    </sheetView>
  </sheetViews>
  <sheetFormatPr defaultRowHeight="18" customHeight="1" x14ac:dyDescent="0.25"/>
  <cols>
    <col min="1" max="1" width="5.85546875" style="39" customWidth="1"/>
    <col min="2" max="2" width="32.85546875" style="39" customWidth="1"/>
    <col min="3" max="3" width="16.140625" style="39" customWidth="1"/>
    <col min="4" max="4" width="10.140625" style="39" customWidth="1"/>
    <col min="5" max="5" width="11.5703125" style="39" customWidth="1"/>
    <col min="6" max="6" width="18.7109375" style="39" customWidth="1"/>
    <col min="7" max="7" width="15.7109375" style="39" customWidth="1"/>
    <col min="8" max="9" width="15" style="39" customWidth="1"/>
    <col min="10" max="10" width="13.5703125" style="39" customWidth="1"/>
    <col min="11" max="11" width="13.85546875" style="39" customWidth="1"/>
    <col min="12" max="12" width="7.85546875" style="39" customWidth="1"/>
    <col min="13" max="13" width="32.5703125" style="39" customWidth="1"/>
    <col min="14" max="15" width="8.7109375" style="39" customWidth="1"/>
    <col min="16" max="16" width="11.140625" style="39" customWidth="1"/>
    <col min="17" max="18" width="9.140625" style="39"/>
    <col min="19" max="19" width="26.85546875" style="39" customWidth="1"/>
    <col min="20" max="22" width="17.5703125" style="39" customWidth="1"/>
    <col min="23" max="25" width="9.140625" style="39"/>
    <col min="26" max="26" width="31.7109375" style="39" customWidth="1"/>
    <col min="27" max="27" width="32.7109375" style="39" customWidth="1"/>
    <col min="28" max="43" width="14.28515625" style="39" customWidth="1"/>
    <col min="44" max="16384" width="9.140625" style="39"/>
  </cols>
  <sheetData>
    <row r="2" spans="2:43" ht="18" customHeight="1" thickBot="1" x14ac:dyDescent="0.3">
      <c r="B2" s="531" t="s">
        <v>0</v>
      </c>
      <c r="F2" s="353" t="s">
        <v>1</v>
      </c>
      <c r="G2" s="1">
        <v>0.3</v>
      </c>
      <c r="H2" s="354" t="s">
        <v>2</v>
      </c>
      <c r="I2" s="1">
        <v>0.3</v>
      </c>
      <c r="J2" s="2" t="s">
        <v>3</v>
      </c>
      <c r="S2" s="533" t="s">
        <v>4</v>
      </c>
      <c r="T2" s="533"/>
      <c r="U2" s="533"/>
      <c r="W2" s="16">
        <v>3.95</v>
      </c>
      <c r="X2" s="16">
        <v>15.38</v>
      </c>
    </row>
    <row r="3" spans="2:43" ht="18" customHeight="1" thickBot="1" x14ac:dyDescent="0.3">
      <c r="B3" s="532"/>
      <c r="C3" s="3"/>
      <c r="D3" s="3"/>
      <c r="E3" s="3"/>
      <c r="F3" s="4" t="s">
        <v>5</v>
      </c>
      <c r="G3" s="4" t="s">
        <v>6</v>
      </c>
      <c r="H3" s="5" t="s">
        <v>5</v>
      </c>
      <c r="I3" s="6" t="s">
        <v>6</v>
      </c>
      <c r="J3" s="2" t="s">
        <v>7</v>
      </c>
      <c r="S3" s="534"/>
      <c r="T3" s="534"/>
      <c r="U3" s="534"/>
      <c r="W3" s="16">
        <v>2.9</v>
      </c>
      <c r="X3" s="16">
        <v>22.5</v>
      </c>
    </row>
    <row r="4" spans="2:43" ht="18" customHeight="1" thickBot="1" x14ac:dyDescent="0.3">
      <c r="B4" s="7">
        <v>1</v>
      </c>
      <c r="C4" s="8">
        <v>2</v>
      </c>
      <c r="D4" s="8">
        <v>3</v>
      </c>
      <c r="E4" s="8">
        <v>4</v>
      </c>
      <c r="M4" s="7">
        <v>1</v>
      </c>
      <c r="N4" s="8">
        <v>2</v>
      </c>
      <c r="O4" s="8">
        <v>3</v>
      </c>
      <c r="P4" s="8">
        <v>4</v>
      </c>
      <c r="Q4" s="8">
        <v>5</v>
      </c>
      <c r="W4" s="16">
        <v>2.62</v>
      </c>
      <c r="X4" s="16">
        <v>12.57</v>
      </c>
      <c r="Z4" s="341">
        <v>1</v>
      </c>
      <c r="AA4" s="341">
        <v>2</v>
      </c>
      <c r="AB4" s="341">
        <v>3</v>
      </c>
      <c r="AC4" s="341">
        <v>4</v>
      </c>
      <c r="AD4" s="341">
        <v>5</v>
      </c>
      <c r="AE4" s="341">
        <v>6</v>
      </c>
      <c r="AF4" s="341">
        <v>7</v>
      </c>
      <c r="AG4" s="341">
        <v>8</v>
      </c>
      <c r="AH4" s="490"/>
      <c r="AI4" s="490"/>
      <c r="AJ4" s="341">
        <v>9</v>
      </c>
      <c r="AK4" s="341">
        <v>10</v>
      </c>
      <c r="AL4" s="341">
        <v>11</v>
      </c>
      <c r="AM4" s="341">
        <v>12</v>
      </c>
      <c r="AN4" s="341">
        <v>13</v>
      </c>
      <c r="AO4" s="341">
        <v>14</v>
      </c>
    </row>
    <row r="5" spans="2:43" ht="18" customHeight="1" thickBot="1" x14ac:dyDescent="0.3">
      <c r="B5" s="9" t="s">
        <v>8</v>
      </c>
      <c r="C5" s="3" t="s">
        <v>9</v>
      </c>
      <c r="D5" s="3" t="s">
        <v>10</v>
      </c>
      <c r="E5" s="3" t="s">
        <v>11</v>
      </c>
      <c r="F5" s="355"/>
      <c r="G5" s="355"/>
      <c r="H5" s="356"/>
      <c r="I5" s="356"/>
      <c r="J5" s="357">
        <v>4000</v>
      </c>
      <c r="K5" s="39" t="s">
        <v>12</v>
      </c>
      <c r="L5" s="535" t="s">
        <v>13</v>
      </c>
      <c r="M5" s="10" t="s">
        <v>14</v>
      </c>
      <c r="N5" s="11" t="s">
        <v>15</v>
      </c>
      <c r="O5" s="12" t="s">
        <v>16</v>
      </c>
      <c r="S5" s="13" t="s">
        <v>17</v>
      </c>
      <c r="T5" s="14" t="s">
        <v>18</v>
      </c>
      <c r="U5" s="14" t="s">
        <v>19</v>
      </c>
      <c r="W5" s="16">
        <v>1.7</v>
      </c>
      <c r="X5" s="16">
        <v>12</v>
      </c>
      <c r="Z5" s="358"/>
      <c r="AA5" s="358"/>
      <c r="AB5" s="524" t="s">
        <v>521</v>
      </c>
      <c r="AC5" s="524"/>
      <c r="AD5" s="524"/>
      <c r="AE5" s="524"/>
      <c r="AF5" s="524"/>
      <c r="AG5" s="524"/>
      <c r="AH5" s="486"/>
      <c r="AI5" s="486"/>
      <c r="AJ5" s="510" t="s">
        <v>522</v>
      </c>
      <c r="AK5" s="510"/>
      <c r="AL5" s="510"/>
      <c r="AM5" s="510"/>
      <c r="AN5" s="510"/>
      <c r="AO5" s="510"/>
    </row>
    <row r="6" spans="2:43" ht="18" customHeight="1" x14ac:dyDescent="0.25">
      <c r="B6" s="9" t="s">
        <v>20</v>
      </c>
      <c r="C6" s="3" t="s">
        <v>21</v>
      </c>
      <c r="D6" s="3" t="s">
        <v>22</v>
      </c>
      <c r="E6" s="3" t="s">
        <v>23</v>
      </c>
      <c r="F6" s="355"/>
      <c r="G6" s="355"/>
      <c r="H6" s="356"/>
      <c r="I6" s="356"/>
      <c r="J6" s="357"/>
      <c r="L6" s="535"/>
      <c r="M6" s="10" t="s">
        <v>24</v>
      </c>
      <c r="N6" s="11" t="s">
        <v>25</v>
      </c>
      <c r="O6" s="12" t="s">
        <v>16</v>
      </c>
      <c r="S6" s="15" t="s">
        <v>26</v>
      </c>
      <c r="T6" s="16">
        <f>W7*(1+$V$10)</f>
        <v>6.572000000000001</v>
      </c>
      <c r="U6" s="16">
        <f>X7*(1+$V$10)</f>
        <v>25.5566</v>
      </c>
      <c r="Z6" s="358"/>
      <c r="AA6" s="358"/>
      <c r="AB6" s="511">
        <v>2017</v>
      </c>
      <c r="AC6" s="512"/>
      <c r="AD6" s="513">
        <v>2018</v>
      </c>
      <c r="AE6" s="514"/>
      <c r="AF6" s="515">
        <v>2019</v>
      </c>
      <c r="AG6" s="516"/>
      <c r="AH6" s="517">
        <v>2022</v>
      </c>
      <c r="AI6" s="518"/>
      <c r="AJ6" s="511">
        <v>2017</v>
      </c>
      <c r="AK6" s="512"/>
      <c r="AL6" s="513">
        <v>2018</v>
      </c>
      <c r="AM6" s="514"/>
      <c r="AN6" s="515">
        <v>2019</v>
      </c>
      <c r="AO6" s="516"/>
      <c r="AP6" s="517">
        <v>2019</v>
      </c>
      <c r="AQ6" s="518"/>
    </row>
    <row r="7" spans="2:43" ht="18" customHeight="1" thickBot="1" x14ac:dyDescent="0.3">
      <c r="B7" s="3" t="s">
        <v>27</v>
      </c>
      <c r="C7" s="3" t="s">
        <v>9</v>
      </c>
      <c r="D7" s="3" t="s">
        <v>28</v>
      </c>
      <c r="E7" s="3" t="s">
        <v>11</v>
      </c>
      <c r="F7" s="355"/>
      <c r="G7" s="355"/>
      <c r="H7" s="356"/>
      <c r="I7" s="356"/>
      <c r="J7" s="357"/>
      <c r="L7" s="535"/>
      <c r="M7" s="10" t="s">
        <v>29</v>
      </c>
      <c r="N7" s="11" t="s">
        <v>30</v>
      </c>
      <c r="O7" s="12" t="s">
        <v>16</v>
      </c>
      <c r="S7" s="15" t="s">
        <v>31</v>
      </c>
      <c r="T7" s="16">
        <f t="shared" ref="T7:U9" si="0">W8*(1+$V$10)</f>
        <v>4.8124000000000002</v>
      </c>
      <c r="U7" s="16">
        <f>X8*(1+$V$10)</f>
        <v>37.407400000000003</v>
      </c>
      <c r="W7" s="359">
        <v>6.2</v>
      </c>
      <c r="X7" s="359">
        <v>24.11</v>
      </c>
      <c r="Z7" s="358"/>
      <c r="AA7" s="280"/>
      <c r="AB7" s="281" t="s">
        <v>291</v>
      </c>
      <c r="AC7" s="282" t="s">
        <v>523</v>
      </c>
      <c r="AD7" s="281" t="s">
        <v>291</v>
      </c>
      <c r="AE7" s="282" t="s">
        <v>523</v>
      </c>
      <c r="AF7" s="281" t="s">
        <v>291</v>
      </c>
      <c r="AG7" s="282" t="s">
        <v>523</v>
      </c>
      <c r="AH7" s="491" t="s">
        <v>291</v>
      </c>
      <c r="AI7" s="282" t="s">
        <v>523</v>
      </c>
      <c r="AJ7" s="281" t="s">
        <v>291</v>
      </c>
      <c r="AK7" s="282" t="s">
        <v>523</v>
      </c>
      <c r="AL7" s="281" t="s">
        <v>291</v>
      </c>
      <c r="AM7" s="282" t="s">
        <v>523</v>
      </c>
      <c r="AN7" s="281" t="s">
        <v>291</v>
      </c>
      <c r="AO7" s="282" t="s">
        <v>523</v>
      </c>
      <c r="AP7" s="491" t="s">
        <v>291</v>
      </c>
      <c r="AQ7" s="282" t="s">
        <v>523</v>
      </c>
    </row>
    <row r="8" spans="2:43" ht="18" customHeight="1" thickBot="1" x14ac:dyDescent="0.3">
      <c r="B8" s="9" t="s">
        <v>32</v>
      </c>
      <c r="C8" s="3" t="s">
        <v>33</v>
      </c>
      <c r="D8" s="3" t="s">
        <v>34</v>
      </c>
      <c r="E8" s="3" t="s">
        <v>35</v>
      </c>
      <c r="F8" s="355"/>
      <c r="G8" s="355"/>
      <c r="H8" s="356"/>
      <c r="I8" s="356"/>
      <c r="J8" s="357">
        <v>50000</v>
      </c>
      <c r="K8" s="39" t="s">
        <v>36</v>
      </c>
      <c r="L8" s="535"/>
      <c r="M8" s="17" t="s">
        <v>37</v>
      </c>
      <c r="N8" s="18" t="s">
        <v>38</v>
      </c>
      <c r="O8" s="19" t="s">
        <v>16</v>
      </c>
      <c r="P8" s="396"/>
      <c r="Q8" s="396"/>
      <c r="S8" s="15" t="s">
        <v>39</v>
      </c>
      <c r="T8" s="16">
        <f t="shared" si="0"/>
        <v>4.3672000000000004</v>
      </c>
      <c r="U8" s="16">
        <f t="shared" si="0"/>
        <v>20.882000000000001</v>
      </c>
      <c r="W8" s="359">
        <v>4.54</v>
      </c>
      <c r="X8" s="359">
        <v>35.29</v>
      </c>
      <c r="Z8" s="9" t="s">
        <v>86</v>
      </c>
      <c r="AA8" s="283" t="s">
        <v>524</v>
      </c>
      <c r="AB8" s="284">
        <v>5060</v>
      </c>
      <c r="AC8" s="285">
        <v>1200.81</v>
      </c>
      <c r="AD8" s="284">
        <v>6000</v>
      </c>
      <c r="AE8" s="285">
        <v>8647.91</v>
      </c>
      <c r="AF8" s="284">
        <v>6000</v>
      </c>
      <c r="AG8" s="285">
        <v>5249.92</v>
      </c>
      <c r="AH8" s="496">
        <v>5000</v>
      </c>
      <c r="AI8" s="496">
        <v>3348.3199999999997</v>
      </c>
      <c r="AJ8" s="286">
        <v>6300</v>
      </c>
      <c r="AK8" s="360">
        <v>5204.58</v>
      </c>
      <c r="AL8" s="286">
        <v>7500</v>
      </c>
      <c r="AM8" s="360">
        <v>9905.4</v>
      </c>
      <c r="AN8" s="286">
        <v>9000</v>
      </c>
      <c r="AO8" s="360">
        <v>10674.38</v>
      </c>
      <c r="AP8" s="505">
        <v>7500</v>
      </c>
      <c r="AQ8" s="506">
        <v>12714.67</v>
      </c>
    </row>
    <row r="9" spans="2:43" ht="18" customHeight="1" x14ac:dyDescent="0.25">
      <c r="B9" s="9" t="s">
        <v>40</v>
      </c>
      <c r="C9" s="3" t="s">
        <v>33</v>
      </c>
      <c r="D9" s="3" t="s">
        <v>41</v>
      </c>
      <c r="E9" s="3" t="s">
        <v>35</v>
      </c>
      <c r="F9" s="355"/>
      <c r="G9" s="355"/>
      <c r="H9" s="356"/>
      <c r="I9" s="356"/>
      <c r="J9" s="357"/>
      <c r="L9" s="521" t="s">
        <v>42</v>
      </c>
      <c r="M9" s="39" t="s">
        <v>43</v>
      </c>
      <c r="N9" s="20" t="s">
        <v>44</v>
      </c>
      <c r="O9" s="12" t="s">
        <v>45</v>
      </c>
      <c r="S9" s="15" t="s">
        <v>46</v>
      </c>
      <c r="T9" s="16">
        <f t="shared" si="0"/>
        <v>2.8302</v>
      </c>
      <c r="U9" s="16">
        <f t="shared" si="0"/>
        <v>19.949200000000001</v>
      </c>
      <c r="V9" s="482" t="s">
        <v>565</v>
      </c>
      <c r="W9" s="359">
        <v>4.12</v>
      </c>
      <c r="X9" s="359">
        <v>19.7</v>
      </c>
      <c r="Z9" s="9" t="s">
        <v>94</v>
      </c>
      <c r="AA9" s="288" t="s">
        <v>525</v>
      </c>
      <c r="AB9" s="289">
        <v>5060</v>
      </c>
      <c r="AC9" s="290">
        <v>0</v>
      </c>
      <c r="AD9" s="289">
        <v>6000</v>
      </c>
      <c r="AE9" s="290">
        <v>4437.45</v>
      </c>
      <c r="AF9" s="289">
        <v>6000</v>
      </c>
      <c r="AG9" s="290">
        <v>1520.16</v>
      </c>
      <c r="AH9" s="496">
        <v>3500</v>
      </c>
      <c r="AI9" s="496">
        <v>1759.62</v>
      </c>
      <c r="AJ9" s="291">
        <v>11200</v>
      </c>
      <c r="AK9" s="361">
        <v>10480.959999999999</v>
      </c>
      <c r="AL9" s="291">
        <v>13000</v>
      </c>
      <c r="AM9" s="361">
        <v>25218.87</v>
      </c>
      <c r="AN9" s="291">
        <v>18000</v>
      </c>
      <c r="AO9" s="361">
        <v>27176.400000000001</v>
      </c>
      <c r="AP9" s="505">
        <v>15000</v>
      </c>
      <c r="AQ9" s="506">
        <v>23413.05</v>
      </c>
    </row>
    <row r="10" spans="2:43" ht="18" customHeight="1" thickBot="1" x14ac:dyDescent="0.3">
      <c r="B10" s="9" t="s">
        <v>47</v>
      </c>
      <c r="C10" s="3" t="s">
        <v>33</v>
      </c>
      <c r="D10" s="3" t="s">
        <v>48</v>
      </c>
      <c r="E10" s="3" t="s">
        <v>35</v>
      </c>
      <c r="F10" s="355"/>
      <c r="G10" s="355"/>
      <c r="H10" s="356"/>
      <c r="I10" s="356"/>
      <c r="J10" s="357"/>
      <c r="L10" s="522"/>
      <c r="M10" s="362" t="s">
        <v>49</v>
      </c>
      <c r="N10" s="20" t="s">
        <v>50</v>
      </c>
      <c r="O10" s="363" t="s">
        <v>45</v>
      </c>
      <c r="S10" s="199"/>
      <c r="T10" s="199"/>
      <c r="U10" s="199"/>
      <c r="V10" s="483">
        <v>0.06</v>
      </c>
      <c r="W10" s="359">
        <v>2.67</v>
      </c>
      <c r="X10" s="359">
        <v>18.82</v>
      </c>
      <c r="Z10" s="9" t="s">
        <v>99</v>
      </c>
      <c r="AA10" s="288" t="s">
        <v>526</v>
      </c>
      <c r="AB10" s="289">
        <v>5060</v>
      </c>
      <c r="AC10" s="290">
        <v>2328.73</v>
      </c>
      <c r="AD10" s="289">
        <v>6000</v>
      </c>
      <c r="AE10" s="290">
        <v>2284.63</v>
      </c>
      <c r="AF10" s="289">
        <v>6000</v>
      </c>
      <c r="AG10" s="290">
        <v>4249.26</v>
      </c>
      <c r="AH10" s="496">
        <v>5000</v>
      </c>
      <c r="AI10" s="496">
        <v>1370.73</v>
      </c>
      <c r="AJ10" s="291">
        <v>4500</v>
      </c>
      <c r="AK10" s="361">
        <v>3886.74</v>
      </c>
      <c r="AL10" s="291">
        <v>7500</v>
      </c>
      <c r="AM10" s="361">
        <v>3595.5</v>
      </c>
      <c r="AN10" s="291">
        <v>9000</v>
      </c>
      <c r="AO10" s="361">
        <v>1422.72</v>
      </c>
      <c r="AP10" s="505">
        <v>9500</v>
      </c>
      <c r="AQ10" s="506">
        <v>13757.95</v>
      </c>
    </row>
    <row r="11" spans="2:43" ht="18" customHeight="1" x14ac:dyDescent="0.25">
      <c r="B11" s="9" t="s">
        <v>51</v>
      </c>
      <c r="C11" s="3" t="s">
        <v>33</v>
      </c>
      <c r="D11" s="3" t="s">
        <v>52</v>
      </c>
      <c r="E11" s="3" t="s">
        <v>35</v>
      </c>
      <c r="F11" s="355"/>
      <c r="G11" s="355"/>
      <c r="H11" s="356"/>
      <c r="I11" s="356"/>
      <c r="J11" s="357">
        <v>50000</v>
      </c>
      <c r="K11" s="39" t="s">
        <v>36</v>
      </c>
      <c r="L11" s="522"/>
      <c r="M11" s="39" t="s">
        <v>53</v>
      </c>
      <c r="N11" s="20" t="s">
        <v>54</v>
      </c>
      <c r="O11" s="22" t="s">
        <v>45</v>
      </c>
      <c r="S11" s="13" t="s">
        <v>55</v>
      </c>
      <c r="T11" s="13"/>
      <c r="U11" s="199"/>
      <c r="Z11" s="9" t="s">
        <v>103</v>
      </c>
      <c r="AA11" s="288" t="s">
        <v>527</v>
      </c>
      <c r="AB11" s="289">
        <v>5060</v>
      </c>
      <c r="AC11" s="290">
        <v>5222.83</v>
      </c>
      <c r="AD11" s="289">
        <v>6000</v>
      </c>
      <c r="AE11" s="290">
        <v>11099.110000000002</v>
      </c>
      <c r="AF11" s="289">
        <v>6000</v>
      </c>
      <c r="AG11" s="290">
        <v>5761.7699999999986</v>
      </c>
      <c r="AH11" s="496">
        <v>5000</v>
      </c>
      <c r="AI11" s="496">
        <v>2235.0000000000005</v>
      </c>
      <c r="AJ11" s="291">
        <v>6300</v>
      </c>
      <c r="AK11" s="361">
        <v>5466.86</v>
      </c>
      <c r="AL11" s="291">
        <v>7500</v>
      </c>
      <c r="AM11" s="361">
        <v>83.04</v>
      </c>
      <c r="AN11" s="291">
        <v>9000</v>
      </c>
      <c r="AO11" s="361">
        <v>999.36</v>
      </c>
      <c r="AP11" s="505">
        <v>7500</v>
      </c>
      <c r="AQ11" s="506">
        <v>3884.85</v>
      </c>
    </row>
    <row r="12" spans="2:43" ht="18" customHeight="1" x14ac:dyDescent="0.25">
      <c r="B12" s="9" t="s">
        <v>56</v>
      </c>
      <c r="C12" s="3" t="s">
        <v>33</v>
      </c>
      <c r="D12" s="3" t="s">
        <v>57</v>
      </c>
      <c r="E12" s="3" t="s">
        <v>35</v>
      </c>
      <c r="F12" s="355"/>
      <c r="G12" s="355"/>
      <c r="H12" s="356"/>
      <c r="I12" s="356"/>
      <c r="J12" s="357"/>
      <c r="L12" s="522"/>
      <c r="M12" s="39" t="s">
        <v>58</v>
      </c>
      <c r="N12" s="20" t="s">
        <v>59</v>
      </c>
      <c r="O12" s="22" t="s">
        <v>45</v>
      </c>
      <c r="S12" s="23" t="s">
        <v>60</v>
      </c>
      <c r="T12" s="24">
        <v>1</v>
      </c>
      <c r="U12" s="199"/>
      <c r="W12" s="364">
        <f>W7/W2-1</f>
        <v>0.56962025316455689</v>
      </c>
      <c r="X12" s="364">
        <f t="shared" ref="W12:X15" si="1">X7/X2-1</f>
        <v>0.56762028608582571</v>
      </c>
      <c r="Z12" s="9" t="s">
        <v>106</v>
      </c>
      <c r="AA12" s="288" t="s">
        <v>528</v>
      </c>
      <c r="AB12" s="289">
        <v>5060</v>
      </c>
      <c r="AC12" s="290">
        <v>6238.1</v>
      </c>
      <c r="AD12" s="289">
        <v>6000</v>
      </c>
      <c r="AE12" s="290">
        <v>5973.4800000000005</v>
      </c>
      <c r="AF12" s="289">
        <v>6000</v>
      </c>
      <c r="AG12" s="290">
        <v>5185.38</v>
      </c>
      <c r="AH12" s="496">
        <v>5000</v>
      </c>
      <c r="AI12" s="496">
        <v>5462.0199999999995</v>
      </c>
      <c r="AJ12" s="291">
        <v>7700</v>
      </c>
      <c r="AK12" s="361">
        <v>6464.76</v>
      </c>
      <c r="AL12" s="291">
        <v>8000</v>
      </c>
      <c r="AM12" s="361">
        <v>5322.95</v>
      </c>
      <c r="AN12" s="291">
        <v>10000</v>
      </c>
      <c r="AO12" s="361">
        <v>9014.67</v>
      </c>
      <c r="AP12" s="505">
        <v>5700</v>
      </c>
      <c r="AQ12" s="506">
        <v>6465.29</v>
      </c>
    </row>
    <row r="13" spans="2:43" ht="18" customHeight="1" x14ac:dyDescent="0.25">
      <c r="B13" s="9" t="s">
        <v>61</v>
      </c>
      <c r="C13" s="3" t="s">
        <v>9</v>
      </c>
      <c r="D13" s="3" t="s">
        <v>62</v>
      </c>
      <c r="E13" s="3" t="s">
        <v>11</v>
      </c>
      <c r="F13" s="355"/>
      <c r="G13" s="355"/>
      <c r="H13" s="356"/>
      <c r="I13" s="356"/>
      <c r="J13" s="357"/>
      <c r="L13" s="522"/>
      <c r="M13" s="39" t="s">
        <v>63</v>
      </c>
      <c r="N13" s="20" t="s">
        <v>64</v>
      </c>
      <c r="O13" s="22" t="s">
        <v>45</v>
      </c>
      <c r="S13" s="23" t="s">
        <v>65</v>
      </c>
      <c r="T13" s="25">
        <v>0.8</v>
      </c>
      <c r="U13" s="199"/>
      <c r="W13" s="364">
        <f t="shared" si="1"/>
        <v>0.56551724137931036</v>
      </c>
      <c r="X13" s="364">
        <f t="shared" si="1"/>
        <v>0.56844444444444431</v>
      </c>
      <c r="Z13" s="9" t="s">
        <v>110</v>
      </c>
      <c r="AA13" s="288" t="s">
        <v>529</v>
      </c>
      <c r="AB13" s="289">
        <v>5060</v>
      </c>
      <c r="AC13" s="290">
        <v>2885.26</v>
      </c>
      <c r="AD13" s="289">
        <v>6000</v>
      </c>
      <c r="AE13" s="290">
        <v>3216.3900000000003</v>
      </c>
      <c r="AF13" s="289">
        <v>6000</v>
      </c>
      <c r="AG13" s="290">
        <v>2432.8199999999997</v>
      </c>
      <c r="AH13" s="496">
        <v>5000</v>
      </c>
      <c r="AI13" s="496">
        <v>1958.4499999999998</v>
      </c>
      <c r="AJ13" s="291">
        <v>6300</v>
      </c>
      <c r="AK13" s="361">
        <v>8590.82</v>
      </c>
      <c r="AL13" s="291">
        <v>7500</v>
      </c>
      <c r="AM13" s="361">
        <v>7527.91</v>
      </c>
      <c r="AN13" s="291">
        <v>9000</v>
      </c>
      <c r="AO13" s="361">
        <v>15511.27</v>
      </c>
      <c r="AP13" s="505">
        <v>7500</v>
      </c>
      <c r="AQ13" s="506">
        <v>6088.17</v>
      </c>
    </row>
    <row r="14" spans="2:43" ht="18" customHeight="1" x14ac:dyDescent="0.25">
      <c r="B14" s="3" t="s">
        <v>66</v>
      </c>
      <c r="C14" s="3" t="s">
        <v>9</v>
      </c>
      <c r="D14" s="3" t="s">
        <v>66</v>
      </c>
      <c r="E14" s="3" t="s">
        <v>11</v>
      </c>
      <c r="F14" s="355"/>
      <c r="G14" s="355"/>
      <c r="H14" s="356"/>
      <c r="I14" s="356"/>
      <c r="J14" s="357"/>
      <c r="L14" s="522"/>
      <c r="M14" s="39" t="s">
        <v>67</v>
      </c>
      <c r="N14" s="20" t="s">
        <v>68</v>
      </c>
      <c r="O14" s="22" t="s">
        <v>45</v>
      </c>
      <c r="S14" s="23" t="s">
        <v>69</v>
      </c>
      <c r="T14" s="24">
        <v>0.6</v>
      </c>
      <c r="U14" s="199"/>
      <c r="W14" s="364">
        <f t="shared" si="1"/>
        <v>0.5725190839694656</v>
      </c>
      <c r="X14" s="364">
        <f t="shared" si="1"/>
        <v>0.56722354813046927</v>
      </c>
      <c r="Z14" s="9" t="s">
        <v>116</v>
      </c>
      <c r="AA14" s="288" t="s">
        <v>530</v>
      </c>
      <c r="AB14" s="289">
        <v>5060</v>
      </c>
      <c r="AC14" s="290">
        <v>4161.8100000000004</v>
      </c>
      <c r="AD14" s="289">
        <v>6000</v>
      </c>
      <c r="AE14" s="290">
        <v>3781.13</v>
      </c>
      <c r="AF14" s="289">
        <v>6000</v>
      </c>
      <c r="AG14" s="290">
        <v>12515.63</v>
      </c>
      <c r="AH14" s="496">
        <f>5000+7500</f>
        <v>12500</v>
      </c>
      <c r="AI14" s="496">
        <v>11375.880000000001</v>
      </c>
      <c r="AJ14" s="291">
        <v>6300</v>
      </c>
      <c r="AK14" s="361">
        <v>686.4</v>
      </c>
      <c r="AL14" s="291">
        <v>7500</v>
      </c>
      <c r="AM14" s="361">
        <v>2386.8000000000002</v>
      </c>
      <c r="AN14" s="291">
        <v>9000</v>
      </c>
      <c r="AO14" s="361">
        <v>3882.46</v>
      </c>
      <c r="AP14" s="505">
        <v>0</v>
      </c>
      <c r="AQ14" s="506">
        <v>0</v>
      </c>
    </row>
    <row r="15" spans="2:43" ht="18" customHeight="1" x14ac:dyDescent="0.25">
      <c r="B15" s="9" t="s">
        <v>70</v>
      </c>
      <c r="C15" s="3" t="s">
        <v>9</v>
      </c>
      <c r="D15" s="3" t="s">
        <v>71</v>
      </c>
      <c r="E15" s="3" t="s">
        <v>11</v>
      </c>
      <c r="F15" s="355"/>
      <c r="G15" s="355"/>
      <c r="H15" s="356"/>
      <c r="I15" s="356"/>
      <c r="J15" s="357"/>
      <c r="L15" s="522"/>
      <c r="M15" s="39" t="s">
        <v>72</v>
      </c>
      <c r="N15" s="20" t="s">
        <v>73</v>
      </c>
      <c r="O15" s="22" t="s">
        <v>45</v>
      </c>
      <c r="S15" s="23" t="s">
        <v>74</v>
      </c>
      <c r="T15" s="24">
        <v>0.4</v>
      </c>
      <c r="U15" s="199"/>
      <c r="W15" s="364">
        <f t="shared" si="1"/>
        <v>0.57058823529411762</v>
      </c>
      <c r="X15" s="364">
        <f t="shared" si="1"/>
        <v>0.56833333333333336</v>
      </c>
      <c r="Z15" s="9" t="s">
        <v>120</v>
      </c>
      <c r="AA15" s="288" t="s">
        <v>531</v>
      </c>
      <c r="AB15" s="289">
        <v>5060</v>
      </c>
      <c r="AC15" s="290">
        <v>4919.62</v>
      </c>
      <c r="AD15" s="289">
        <v>6000</v>
      </c>
      <c r="AE15" s="290">
        <v>2901.02</v>
      </c>
      <c r="AF15" s="289">
        <v>6000</v>
      </c>
      <c r="AG15" s="290">
        <v>4350.3999999999996</v>
      </c>
      <c r="AH15" s="496">
        <f>3300+2500</f>
        <v>5800</v>
      </c>
      <c r="AI15" s="496">
        <v>2932.8500000000004</v>
      </c>
      <c r="AJ15" s="291">
        <v>15400</v>
      </c>
      <c r="AK15" s="361">
        <v>12973.48</v>
      </c>
      <c r="AL15" s="291">
        <v>15000</v>
      </c>
      <c r="AM15" s="361">
        <v>14238.73</v>
      </c>
      <c r="AN15" s="291">
        <v>18000</v>
      </c>
      <c r="AO15" s="361">
        <v>17958.2</v>
      </c>
      <c r="AP15" s="505">
        <v>15000</v>
      </c>
      <c r="AQ15" s="506">
        <v>14389.29</v>
      </c>
    </row>
    <row r="16" spans="2:43" ht="18" customHeight="1" x14ac:dyDescent="0.25">
      <c r="B16" s="9" t="s">
        <v>75</v>
      </c>
      <c r="C16" s="3" t="s">
        <v>33</v>
      </c>
      <c r="D16" s="3" t="s">
        <v>76</v>
      </c>
      <c r="E16" s="3" t="s">
        <v>35</v>
      </c>
      <c r="F16" s="355"/>
      <c r="G16" s="355"/>
      <c r="H16" s="356"/>
      <c r="I16" s="356"/>
      <c r="J16" s="357"/>
      <c r="L16" s="522"/>
      <c r="M16" s="39" t="s">
        <v>77</v>
      </c>
      <c r="N16" s="20" t="s">
        <v>78</v>
      </c>
      <c r="O16" s="22" t="s">
        <v>45</v>
      </c>
      <c r="S16" s="23" t="s">
        <v>79</v>
      </c>
      <c r="T16" s="24">
        <v>0.2</v>
      </c>
      <c r="U16" s="199"/>
      <c r="Z16" s="9" t="s">
        <v>124</v>
      </c>
      <c r="AA16" s="288" t="s">
        <v>532</v>
      </c>
      <c r="AB16" s="289">
        <v>5060</v>
      </c>
      <c r="AC16" s="290">
        <v>4368.5600000000004</v>
      </c>
      <c r="AD16" s="289">
        <v>6000</v>
      </c>
      <c r="AE16" s="290">
        <v>2070.15</v>
      </c>
      <c r="AF16" s="289">
        <v>6000</v>
      </c>
      <c r="AG16" s="290">
        <v>3408.21</v>
      </c>
      <c r="AH16" s="496">
        <f>5000-3200</f>
        <v>1800</v>
      </c>
      <c r="AI16" s="496">
        <v>7790.27</v>
      </c>
      <c r="AJ16" s="291">
        <v>6300</v>
      </c>
      <c r="AK16" s="361">
        <v>8815.08</v>
      </c>
      <c r="AL16" s="291">
        <v>9000</v>
      </c>
      <c r="AM16" s="361">
        <v>10933.3</v>
      </c>
      <c r="AN16" s="291">
        <v>11000</v>
      </c>
      <c r="AO16" s="361">
        <v>10313.959999999999</v>
      </c>
      <c r="AP16" s="505">
        <v>9000</v>
      </c>
      <c r="AQ16" s="506">
        <v>15142.33</v>
      </c>
    </row>
    <row r="17" spans="2:43" ht="18" customHeight="1" thickBot="1" x14ac:dyDescent="0.3">
      <c r="B17" s="9" t="s">
        <v>80</v>
      </c>
      <c r="C17" s="3" t="s">
        <v>9</v>
      </c>
      <c r="D17" s="3" t="s">
        <v>81</v>
      </c>
      <c r="E17" s="3" t="s">
        <v>11</v>
      </c>
      <c r="F17" s="355"/>
      <c r="G17" s="355"/>
      <c r="H17" s="356"/>
      <c r="I17" s="356"/>
      <c r="J17" s="357">
        <v>150000</v>
      </c>
      <c r="K17" s="39" t="s">
        <v>82</v>
      </c>
      <c r="L17" s="523"/>
      <c r="M17" s="365" t="s">
        <v>83</v>
      </c>
      <c r="N17" s="26" t="s">
        <v>84</v>
      </c>
      <c r="O17" s="27" t="s">
        <v>45</v>
      </c>
      <c r="P17" s="396"/>
      <c r="Q17" s="396"/>
      <c r="S17" s="23" t="s">
        <v>85</v>
      </c>
      <c r="T17" s="24">
        <v>0</v>
      </c>
      <c r="U17" s="199"/>
      <c r="Z17" s="9" t="s">
        <v>128</v>
      </c>
      <c r="AA17" s="288" t="s">
        <v>533</v>
      </c>
      <c r="AB17" s="289">
        <v>5060</v>
      </c>
      <c r="AC17" s="290">
        <v>4011.94</v>
      </c>
      <c r="AD17" s="289">
        <v>6000</v>
      </c>
      <c r="AE17" s="290">
        <v>5388.6399999999994</v>
      </c>
      <c r="AF17" s="289">
        <v>6000</v>
      </c>
      <c r="AG17" s="290">
        <v>6308.9</v>
      </c>
      <c r="AH17" s="496">
        <v>5000</v>
      </c>
      <c r="AI17" s="496">
        <v>5288.07</v>
      </c>
      <c r="AJ17" s="291">
        <v>6300</v>
      </c>
      <c r="AK17" s="361">
        <v>2500.2800000000002</v>
      </c>
      <c r="AL17" s="291">
        <v>7500</v>
      </c>
      <c r="AM17" s="361">
        <v>6648.43</v>
      </c>
      <c r="AN17" s="291">
        <v>9000</v>
      </c>
      <c r="AO17" s="361">
        <v>443.04</v>
      </c>
      <c r="AP17" s="505">
        <v>7500</v>
      </c>
      <c r="AQ17" s="506">
        <v>3328.65</v>
      </c>
    </row>
    <row r="18" spans="2:43" ht="18" customHeight="1" x14ac:dyDescent="0.25">
      <c r="B18" s="484" t="s">
        <v>575</v>
      </c>
      <c r="C18" s="485" t="s">
        <v>9</v>
      </c>
      <c r="D18" s="485" t="s">
        <v>576</v>
      </c>
      <c r="E18" s="485" t="s">
        <v>11</v>
      </c>
      <c r="F18" s="355"/>
      <c r="G18" s="355"/>
      <c r="H18" s="356"/>
      <c r="I18" s="356"/>
      <c r="J18" s="357"/>
      <c r="L18" s="521" t="s">
        <v>90</v>
      </c>
      <c r="M18" s="199" t="s">
        <v>91</v>
      </c>
      <c r="N18" s="11" t="s">
        <v>92</v>
      </c>
      <c r="O18" s="366" t="s">
        <v>93</v>
      </c>
      <c r="S18" s="199"/>
      <c r="T18" s="199"/>
      <c r="U18" s="199"/>
      <c r="Z18" s="9" t="s">
        <v>132</v>
      </c>
      <c r="AA18" s="288" t="s">
        <v>534</v>
      </c>
      <c r="AB18" s="289">
        <v>5060</v>
      </c>
      <c r="AC18" s="290">
        <v>4502.09</v>
      </c>
      <c r="AD18" s="289">
        <v>6000</v>
      </c>
      <c r="AE18" s="290">
        <v>1421.22</v>
      </c>
      <c r="AF18" s="289">
        <v>6000</v>
      </c>
      <c r="AG18" s="290">
        <v>4193.7199999999993</v>
      </c>
      <c r="AH18" s="496">
        <f>5000-2500</f>
        <v>2500</v>
      </c>
      <c r="AI18" s="496">
        <v>731.43</v>
      </c>
      <c r="AJ18" s="291">
        <v>6300</v>
      </c>
      <c r="AK18" s="361">
        <v>2633.88</v>
      </c>
      <c r="AL18" s="291">
        <v>7500</v>
      </c>
      <c r="AM18" s="361">
        <v>4510.22</v>
      </c>
      <c r="AN18" s="291">
        <v>9000</v>
      </c>
      <c r="AO18" s="361">
        <v>1931.28</v>
      </c>
      <c r="AP18" s="505">
        <v>7500</v>
      </c>
      <c r="AQ18" s="506">
        <v>4201.09</v>
      </c>
    </row>
    <row r="19" spans="2:43" ht="18" customHeight="1" thickBot="1" x14ac:dyDescent="0.3">
      <c r="B19" s="9" t="s">
        <v>86</v>
      </c>
      <c r="C19" s="3" t="s">
        <v>87</v>
      </c>
      <c r="D19" s="3" t="s">
        <v>88</v>
      </c>
      <c r="E19" s="3" t="s">
        <v>89</v>
      </c>
      <c r="F19" s="355">
        <v>6500</v>
      </c>
      <c r="G19" s="355">
        <f>F19*(1+$G$2)</f>
        <v>8450</v>
      </c>
      <c r="H19" s="356">
        <v>10000</v>
      </c>
      <c r="I19" s="356">
        <f>H19*(1+$I$2)</f>
        <v>13000</v>
      </c>
      <c r="J19" s="357"/>
      <c r="L19" s="522"/>
      <c r="M19" s="199" t="s">
        <v>96</v>
      </c>
      <c r="N19" s="11" t="s">
        <v>97</v>
      </c>
      <c r="O19" s="366" t="s">
        <v>93</v>
      </c>
      <c r="S19" s="367" t="s">
        <v>98</v>
      </c>
      <c r="T19" s="368">
        <v>95</v>
      </c>
      <c r="U19" s="199"/>
      <c r="Z19" s="9" t="s">
        <v>136</v>
      </c>
      <c r="AA19" s="288" t="s">
        <v>535</v>
      </c>
      <c r="AB19" s="289">
        <v>5060</v>
      </c>
      <c r="AC19" s="290">
        <v>4450.53</v>
      </c>
      <c r="AD19" s="289">
        <v>6000</v>
      </c>
      <c r="AE19" s="290">
        <v>0</v>
      </c>
      <c r="AF19" s="289">
        <v>6000</v>
      </c>
      <c r="AG19" s="290">
        <v>3470.7</v>
      </c>
      <c r="AH19" s="496">
        <v>1100</v>
      </c>
      <c r="AI19" s="496">
        <v>0</v>
      </c>
      <c r="AJ19" s="291">
        <v>6300</v>
      </c>
      <c r="AK19" s="361">
        <v>4920.24</v>
      </c>
      <c r="AL19" s="291">
        <v>7500</v>
      </c>
      <c r="AM19" s="361">
        <v>6042.77</v>
      </c>
      <c r="AN19" s="291">
        <v>9000</v>
      </c>
      <c r="AO19" s="361">
        <v>12943.76</v>
      </c>
      <c r="AP19" s="505">
        <v>7500</v>
      </c>
      <c r="AQ19" s="506">
        <v>8291.93</v>
      </c>
    </row>
    <row r="20" spans="2:43" ht="18" customHeight="1" x14ac:dyDescent="0.25">
      <c r="B20" s="9" t="s">
        <v>94</v>
      </c>
      <c r="C20" s="3" t="s">
        <v>87</v>
      </c>
      <c r="D20" s="3" t="s">
        <v>95</v>
      </c>
      <c r="E20" s="3" t="s">
        <v>89</v>
      </c>
      <c r="F20" s="355">
        <v>6500</v>
      </c>
      <c r="G20" s="355">
        <f t="shared" ref="G20:G31" si="2">F20*(1+$G$2)</f>
        <v>8450</v>
      </c>
      <c r="H20" s="356">
        <v>20000</v>
      </c>
      <c r="I20" s="356">
        <f t="shared" ref="I20:I31" si="3">H20*(1+$I$2)</f>
        <v>26000</v>
      </c>
      <c r="J20" s="357"/>
      <c r="L20" s="522"/>
      <c r="M20" s="199" t="s">
        <v>101</v>
      </c>
      <c r="N20" s="11" t="s">
        <v>102</v>
      </c>
      <c r="O20" s="366" t="s">
        <v>93</v>
      </c>
      <c r="Z20" s="9" t="s">
        <v>142</v>
      </c>
      <c r="AA20" s="293" t="s">
        <v>536</v>
      </c>
      <c r="AB20" s="294">
        <v>5060</v>
      </c>
      <c r="AC20" s="295">
        <v>1405.62</v>
      </c>
      <c r="AD20" s="294">
        <v>6000</v>
      </c>
      <c r="AE20" s="295">
        <v>0</v>
      </c>
      <c r="AF20" s="294">
        <v>6000</v>
      </c>
      <c r="AG20" s="295">
        <v>840.24</v>
      </c>
      <c r="AH20" s="496">
        <f>5000-2000</f>
        <v>3000</v>
      </c>
      <c r="AI20" s="496">
        <v>728.31</v>
      </c>
      <c r="AJ20" s="296">
        <v>4500</v>
      </c>
      <c r="AK20" s="369">
        <v>5761.8</v>
      </c>
      <c r="AL20" s="296">
        <v>7500</v>
      </c>
      <c r="AM20" s="369">
        <v>9399.14</v>
      </c>
      <c r="AN20" s="296">
        <v>9000</v>
      </c>
      <c r="AO20" s="369">
        <v>4528.26</v>
      </c>
      <c r="AP20" s="505">
        <v>13500</v>
      </c>
      <c r="AQ20" s="506">
        <v>16749.41</v>
      </c>
    </row>
    <row r="21" spans="2:43" ht="18" customHeight="1" thickBot="1" x14ac:dyDescent="0.3">
      <c r="B21" s="9" t="s">
        <v>99</v>
      </c>
      <c r="C21" s="3" t="s">
        <v>87</v>
      </c>
      <c r="D21" s="3" t="s">
        <v>100</v>
      </c>
      <c r="E21" s="3" t="s">
        <v>89</v>
      </c>
      <c r="F21" s="355">
        <v>6500</v>
      </c>
      <c r="G21" s="355">
        <f t="shared" si="2"/>
        <v>8450</v>
      </c>
      <c r="H21" s="356">
        <v>10000</v>
      </c>
      <c r="I21" s="356">
        <f t="shared" si="3"/>
        <v>13000</v>
      </c>
      <c r="J21" s="357"/>
      <c r="L21" s="522"/>
      <c r="M21" s="199" t="s">
        <v>564</v>
      </c>
      <c r="N21" s="11" t="s">
        <v>105</v>
      </c>
      <c r="O21" s="366" t="s">
        <v>93</v>
      </c>
      <c r="S21" s="370" t="s">
        <v>561</v>
      </c>
      <c r="T21" s="371">
        <v>458</v>
      </c>
      <c r="U21" s="350">
        <v>22</v>
      </c>
      <c r="V21" s="351">
        <f>T21/U21</f>
        <v>20.818181818181817</v>
      </c>
      <c r="Z21" s="32" t="s">
        <v>174</v>
      </c>
      <c r="AA21" s="298" t="s">
        <v>537</v>
      </c>
      <c r="AB21" s="372"/>
      <c r="AC21" s="373"/>
      <c r="AD21" s="372"/>
      <c r="AE21" s="373"/>
      <c r="AF21" s="372"/>
      <c r="AG21" s="373"/>
      <c r="AH21" s="496">
        <v>0</v>
      </c>
      <c r="AI21" s="496">
        <v>0</v>
      </c>
      <c r="AJ21" s="372"/>
      <c r="AK21" s="373"/>
      <c r="AL21" s="372"/>
      <c r="AM21" s="373"/>
      <c r="AN21" s="372"/>
      <c r="AO21" s="373"/>
      <c r="AP21" s="496">
        <v>0</v>
      </c>
      <c r="AQ21" s="496">
        <v>0</v>
      </c>
    </row>
    <row r="22" spans="2:43" ht="18" customHeight="1" thickBot="1" x14ac:dyDescent="0.3">
      <c r="B22" s="9" t="s">
        <v>103</v>
      </c>
      <c r="C22" s="3" t="s">
        <v>87</v>
      </c>
      <c r="D22" s="3" t="s">
        <v>104</v>
      </c>
      <c r="E22" s="3" t="s">
        <v>89</v>
      </c>
      <c r="F22" s="355">
        <v>6500</v>
      </c>
      <c r="G22" s="355">
        <f t="shared" si="2"/>
        <v>8450</v>
      </c>
      <c r="H22" s="356">
        <v>10000</v>
      </c>
      <c r="I22" s="356">
        <f t="shared" si="3"/>
        <v>13000</v>
      </c>
      <c r="J22" s="357"/>
      <c r="L22" s="523"/>
      <c r="M22" s="374" t="s">
        <v>108</v>
      </c>
      <c r="N22" s="28" t="s">
        <v>109</v>
      </c>
      <c r="O22" s="375" t="s">
        <v>93</v>
      </c>
      <c r="P22" s="396"/>
      <c r="Q22" s="396"/>
      <c r="Z22" s="9" t="s">
        <v>179</v>
      </c>
      <c r="AA22" s="288" t="s">
        <v>180</v>
      </c>
      <c r="AB22" s="289">
        <v>2400</v>
      </c>
      <c r="AC22" s="290">
        <v>1048.48</v>
      </c>
      <c r="AD22" s="289">
        <v>3000</v>
      </c>
      <c r="AE22" s="290">
        <v>2863.03</v>
      </c>
      <c r="AF22" s="289">
        <v>3000</v>
      </c>
      <c r="AG22" s="290">
        <v>11546.35</v>
      </c>
      <c r="AH22" s="497">
        <v>3000</v>
      </c>
      <c r="AI22" s="496">
        <v>674.7</v>
      </c>
      <c r="AJ22" s="372">
        <v>11000</v>
      </c>
      <c r="AK22" s="373">
        <v>7520.55</v>
      </c>
      <c r="AL22" s="372">
        <v>7500</v>
      </c>
      <c r="AM22" s="373">
        <v>5915.53</v>
      </c>
      <c r="AN22" s="372">
        <v>9000</v>
      </c>
      <c r="AO22" s="373">
        <v>29740.39</v>
      </c>
      <c r="AP22" s="505">
        <v>3800</v>
      </c>
      <c r="AQ22" s="506">
        <v>259.76</v>
      </c>
    </row>
    <row r="23" spans="2:43" ht="18" customHeight="1" x14ac:dyDescent="0.25">
      <c r="B23" s="9" t="s">
        <v>106</v>
      </c>
      <c r="C23" s="3" t="s">
        <v>87</v>
      </c>
      <c r="D23" s="3" t="s">
        <v>107</v>
      </c>
      <c r="E23" s="3" t="s">
        <v>89</v>
      </c>
      <c r="F23" s="355">
        <v>6500</v>
      </c>
      <c r="G23" s="355">
        <f t="shared" si="2"/>
        <v>8450</v>
      </c>
      <c r="H23" s="356">
        <v>12000</v>
      </c>
      <c r="I23" s="356">
        <f t="shared" si="3"/>
        <v>15600</v>
      </c>
      <c r="J23" s="357"/>
      <c r="L23" s="536" t="s">
        <v>112</v>
      </c>
      <c r="M23" s="199" t="s">
        <v>113</v>
      </c>
      <c r="N23" s="11" t="s">
        <v>114</v>
      </c>
      <c r="O23" s="366" t="s">
        <v>115</v>
      </c>
      <c r="Z23" s="9" t="s">
        <v>181</v>
      </c>
      <c r="AA23" s="288" t="s">
        <v>182</v>
      </c>
      <c r="AB23" s="289">
        <v>2400</v>
      </c>
      <c r="AC23" s="290">
        <v>2534.3200000000002</v>
      </c>
      <c r="AD23" s="289">
        <v>3000</v>
      </c>
      <c r="AE23" s="290">
        <v>0</v>
      </c>
      <c r="AF23" s="289">
        <v>3000</v>
      </c>
      <c r="AG23" s="290">
        <v>2342.16</v>
      </c>
      <c r="AH23" s="496">
        <v>3000</v>
      </c>
      <c r="AI23" s="496">
        <v>1555.49</v>
      </c>
      <c r="AJ23" s="372">
        <v>2800</v>
      </c>
      <c r="AK23" s="373">
        <v>2853.84</v>
      </c>
      <c r="AL23" s="372">
        <v>3500</v>
      </c>
      <c r="AM23" s="373">
        <v>2411.7600000000002</v>
      </c>
      <c r="AN23" s="372">
        <v>4000</v>
      </c>
      <c r="AO23" s="373">
        <v>2180.9699999999998</v>
      </c>
      <c r="AP23" s="505">
        <v>5400</v>
      </c>
      <c r="AQ23" s="506">
        <v>3099.99</v>
      </c>
    </row>
    <row r="24" spans="2:43" ht="18" customHeight="1" x14ac:dyDescent="0.25">
      <c r="B24" s="9" t="s">
        <v>110</v>
      </c>
      <c r="C24" s="3" t="s">
        <v>87</v>
      </c>
      <c r="D24" s="3" t="s">
        <v>111</v>
      </c>
      <c r="E24" s="3" t="s">
        <v>89</v>
      </c>
      <c r="F24" s="355">
        <v>6500</v>
      </c>
      <c r="G24" s="355">
        <f t="shared" si="2"/>
        <v>8450</v>
      </c>
      <c r="H24" s="356">
        <v>10000</v>
      </c>
      <c r="I24" s="356">
        <f t="shared" si="3"/>
        <v>13000</v>
      </c>
      <c r="J24" s="357"/>
      <c r="L24" s="537"/>
      <c r="M24" s="199" t="s">
        <v>118</v>
      </c>
      <c r="N24" s="11" t="s">
        <v>119</v>
      </c>
      <c r="O24" s="366" t="s">
        <v>115</v>
      </c>
      <c r="S24" s="376" t="s">
        <v>297</v>
      </c>
      <c r="T24" s="376"/>
      <c r="U24" s="376"/>
      <c r="V24" s="376"/>
      <c r="Z24" s="3" t="s">
        <v>183</v>
      </c>
      <c r="AA24" s="298" t="s">
        <v>538</v>
      </c>
      <c r="AB24" s="294"/>
      <c r="AC24" s="295"/>
      <c r="AD24" s="294"/>
      <c r="AE24" s="295"/>
      <c r="AF24" s="294">
        <v>3000</v>
      </c>
      <c r="AG24" s="295">
        <v>2176.5700000000002</v>
      </c>
      <c r="AH24" s="496">
        <v>3000</v>
      </c>
      <c r="AI24" s="496">
        <v>689.79</v>
      </c>
      <c r="AJ24" s="372"/>
      <c r="AK24" s="373"/>
      <c r="AL24" s="372"/>
      <c r="AM24" s="373"/>
      <c r="AN24" s="372">
        <v>4000</v>
      </c>
      <c r="AO24" s="373">
        <v>671.4</v>
      </c>
      <c r="AP24" s="506">
        <v>0</v>
      </c>
      <c r="AQ24" s="506">
        <v>0</v>
      </c>
    </row>
    <row r="25" spans="2:43" ht="18" customHeight="1" x14ac:dyDescent="0.25">
      <c r="B25" s="9" t="s">
        <v>116</v>
      </c>
      <c r="C25" s="3" t="s">
        <v>87</v>
      </c>
      <c r="D25" s="3" t="s">
        <v>117</v>
      </c>
      <c r="E25" s="3" t="s">
        <v>89</v>
      </c>
      <c r="F25" s="355">
        <v>6500</v>
      </c>
      <c r="G25" s="355">
        <f t="shared" si="2"/>
        <v>8450</v>
      </c>
      <c r="H25" s="356">
        <v>10000</v>
      </c>
      <c r="I25" s="356">
        <f t="shared" si="3"/>
        <v>13000</v>
      </c>
      <c r="J25" s="357"/>
      <c r="L25" s="537"/>
      <c r="M25" s="199" t="s">
        <v>122</v>
      </c>
      <c r="N25" s="11" t="s">
        <v>123</v>
      </c>
      <c r="O25" s="366" t="s">
        <v>115</v>
      </c>
      <c r="Z25" s="3" t="s">
        <v>186</v>
      </c>
      <c r="AA25" s="298" t="s">
        <v>539</v>
      </c>
      <c r="AB25" s="294"/>
      <c r="AC25" s="295"/>
      <c r="AD25" s="294"/>
      <c r="AE25" s="295"/>
      <c r="AF25" s="294">
        <v>3000</v>
      </c>
      <c r="AG25" s="295">
        <v>2770.23</v>
      </c>
      <c r="AH25" s="496">
        <v>3000</v>
      </c>
      <c r="AI25" s="496">
        <v>2876.4700000000003</v>
      </c>
      <c r="AJ25" s="372"/>
      <c r="AK25" s="373"/>
      <c r="AL25" s="372"/>
      <c r="AM25" s="373"/>
      <c r="AN25" s="372">
        <v>4000</v>
      </c>
      <c r="AO25" s="373">
        <v>459.32</v>
      </c>
      <c r="AP25" s="505">
        <v>5000</v>
      </c>
      <c r="AQ25" s="506">
        <v>0</v>
      </c>
    </row>
    <row r="26" spans="2:43" ht="18" customHeight="1" x14ac:dyDescent="0.25">
      <c r="B26" s="9" t="s">
        <v>120</v>
      </c>
      <c r="C26" s="3" t="s">
        <v>87</v>
      </c>
      <c r="D26" s="3" t="s">
        <v>121</v>
      </c>
      <c r="E26" s="3" t="s">
        <v>89</v>
      </c>
      <c r="F26" s="355">
        <v>6500</v>
      </c>
      <c r="G26" s="355">
        <f t="shared" si="2"/>
        <v>8450</v>
      </c>
      <c r="H26" s="356">
        <v>20000</v>
      </c>
      <c r="I26" s="356">
        <f t="shared" si="3"/>
        <v>26000</v>
      </c>
      <c r="J26" s="357"/>
      <c r="L26" s="537"/>
      <c r="M26" s="199" t="s">
        <v>126</v>
      </c>
      <c r="N26" s="11" t="s">
        <v>127</v>
      </c>
      <c r="O26" s="366" t="s">
        <v>115</v>
      </c>
      <c r="S26" s="539" t="s">
        <v>546</v>
      </c>
      <c r="T26" s="542" t="s">
        <v>547</v>
      </c>
      <c r="U26" s="542" t="s">
        <v>548</v>
      </c>
      <c r="V26" s="525" t="s">
        <v>549</v>
      </c>
      <c r="Z26" s="9" t="s">
        <v>191</v>
      </c>
      <c r="AA26" s="298" t="s">
        <v>540</v>
      </c>
      <c r="AB26" s="294">
        <v>2400</v>
      </c>
      <c r="AC26" s="295">
        <v>426.9</v>
      </c>
      <c r="AD26" s="294">
        <v>3000</v>
      </c>
      <c r="AE26" s="295">
        <v>3563.87</v>
      </c>
      <c r="AF26" s="294">
        <v>3000</v>
      </c>
      <c r="AG26" s="295">
        <v>5409.63</v>
      </c>
      <c r="AH26" s="496">
        <v>3000</v>
      </c>
      <c r="AI26" s="496">
        <v>135.36000000000001</v>
      </c>
      <c r="AJ26" s="372">
        <v>2800</v>
      </c>
      <c r="AK26" s="373">
        <v>940.94</v>
      </c>
      <c r="AL26" s="372">
        <v>5000</v>
      </c>
      <c r="AM26" s="373">
        <v>4289.3999999999996</v>
      </c>
      <c r="AN26" s="372">
        <v>6000</v>
      </c>
      <c r="AO26" s="373">
        <v>3265.9</v>
      </c>
      <c r="AP26" s="505">
        <v>6000</v>
      </c>
      <c r="AQ26" s="506">
        <v>6758.22</v>
      </c>
    </row>
    <row r="27" spans="2:43" ht="18" customHeight="1" x14ac:dyDescent="0.25">
      <c r="B27" s="9" t="s">
        <v>124</v>
      </c>
      <c r="C27" s="3" t="s">
        <v>87</v>
      </c>
      <c r="D27" s="3" t="s">
        <v>125</v>
      </c>
      <c r="E27" s="3" t="s">
        <v>89</v>
      </c>
      <c r="F27" s="355">
        <v>6500</v>
      </c>
      <c r="G27" s="355">
        <f t="shared" si="2"/>
        <v>8450</v>
      </c>
      <c r="H27" s="356">
        <v>12000</v>
      </c>
      <c r="I27" s="356">
        <f t="shared" si="3"/>
        <v>15600</v>
      </c>
      <c r="J27" s="357"/>
      <c r="L27" s="537"/>
      <c r="M27" s="199" t="s">
        <v>130</v>
      </c>
      <c r="N27" s="11" t="s">
        <v>131</v>
      </c>
      <c r="O27" s="366" t="s">
        <v>115</v>
      </c>
      <c r="S27" s="540"/>
      <c r="T27" s="543"/>
      <c r="U27" s="543"/>
      <c r="V27" s="526"/>
      <c r="Z27" s="9" t="s">
        <v>197</v>
      </c>
      <c r="AA27" s="293" t="s">
        <v>541</v>
      </c>
      <c r="AB27" s="301">
        <v>0</v>
      </c>
      <c r="AC27" s="302">
        <v>0</v>
      </c>
      <c r="AD27" s="303">
        <v>3000</v>
      </c>
      <c r="AE27" s="295">
        <v>2851.61</v>
      </c>
      <c r="AF27" s="303">
        <v>3000</v>
      </c>
      <c r="AG27" s="295">
        <v>5594.2100000000009</v>
      </c>
      <c r="AH27" s="496">
        <v>3000</v>
      </c>
      <c r="AI27" s="496">
        <v>0</v>
      </c>
      <c r="AJ27" s="372">
        <v>0</v>
      </c>
      <c r="AK27" s="373">
        <v>0</v>
      </c>
      <c r="AL27" s="372">
        <v>3500</v>
      </c>
      <c r="AM27" s="373">
        <v>762.68</v>
      </c>
      <c r="AN27" s="372">
        <v>4000</v>
      </c>
      <c r="AO27" s="373">
        <v>1519.44</v>
      </c>
      <c r="AP27" s="506">
        <v>0</v>
      </c>
      <c r="AQ27" s="506">
        <v>0</v>
      </c>
    </row>
    <row r="28" spans="2:43" ht="18" customHeight="1" thickBot="1" x14ac:dyDescent="0.3">
      <c r="B28" s="9" t="s">
        <v>128</v>
      </c>
      <c r="C28" s="3" t="s">
        <v>87</v>
      </c>
      <c r="D28" s="3" t="s">
        <v>129</v>
      </c>
      <c r="E28" s="3" t="s">
        <v>89</v>
      </c>
      <c r="F28" s="355">
        <v>6500</v>
      </c>
      <c r="G28" s="355">
        <f t="shared" si="2"/>
        <v>8450</v>
      </c>
      <c r="H28" s="356">
        <v>10000</v>
      </c>
      <c r="I28" s="356">
        <f t="shared" si="3"/>
        <v>13000</v>
      </c>
      <c r="J28" s="357"/>
      <c r="L28" s="538"/>
      <c r="M28" s="377" t="s">
        <v>134</v>
      </c>
      <c r="N28" s="29" t="s">
        <v>135</v>
      </c>
      <c r="O28" s="378" t="s">
        <v>115</v>
      </c>
      <c r="P28" s="396"/>
      <c r="Q28" s="396"/>
      <c r="S28" s="541"/>
      <c r="T28" s="544"/>
      <c r="U28" s="544"/>
      <c r="V28" s="527"/>
      <c r="Z28" s="3" t="s">
        <v>168</v>
      </c>
      <c r="AA28" s="304" t="s">
        <v>542</v>
      </c>
      <c r="AB28" s="305"/>
      <c r="AC28" s="306"/>
      <c r="AD28" s="303">
        <v>3000</v>
      </c>
      <c r="AE28" s="295">
        <v>0</v>
      </c>
      <c r="AF28" s="303">
        <v>3000</v>
      </c>
      <c r="AG28" s="295">
        <v>0</v>
      </c>
      <c r="AH28" s="503">
        <f>7000+8800</f>
        <v>15800</v>
      </c>
      <c r="AI28" s="504">
        <v>15794.24</v>
      </c>
      <c r="AJ28" s="372"/>
      <c r="AK28" s="373"/>
      <c r="AL28" s="372">
        <v>2000</v>
      </c>
      <c r="AM28" s="373">
        <v>0</v>
      </c>
      <c r="AN28" s="372">
        <v>2500</v>
      </c>
      <c r="AO28" s="373">
        <v>5229.12</v>
      </c>
      <c r="AP28" s="508">
        <v>0</v>
      </c>
      <c r="AQ28" s="508">
        <v>0</v>
      </c>
    </row>
    <row r="29" spans="2:43" ht="18" customHeight="1" x14ac:dyDescent="0.25">
      <c r="B29" s="9" t="s">
        <v>132</v>
      </c>
      <c r="C29" s="3" t="s">
        <v>87</v>
      </c>
      <c r="D29" s="3" t="s">
        <v>133</v>
      </c>
      <c r="E29" s="3" t="s">
        <v>89</v>
      </c>
      <c r="F29" s="355">
        <v>6500</v>
      </c>
      <c r="G29" s="355">
        <f t="shared" si="2"/>
        <v>8450</v>
      </c>
      <c r="H29" s="356">
        <v>10000</v>
      </c>
      <c r="I29" s="356">
        <f t="shared" si="3"/>
        <v>13000</v>
      </c>
      <c r="J29" s="357"/>
      <c r="L29" s="521" t="s">
        <v>138</v>
      </c>
      <c r="M29" s="199" t="s">
        <v>139</v>
      </c>
      <c r="N29" s="20" t="s">
        <v>140</v>
      </c>
      <c r="O29" s="366" t="s">
        <v>426</v>
      </c>
      <c r="P29" s="20">
        <v>1</v>
      </c>
      <c r="Q29" s="30" t="s">
        <v>141</v>
      </c>
      <c r="S29" s="379" t="s">
        <v>550</v>
      </c>
      <c r="T29" s="317">
        <v>668.15</v>
      </c>
      <c r="U29" s="317">
        <v>598</v>
      </c>
      <c r="V29" s="318">
        <v>527.84</v>
      </c>
      <c r="Z29" s="9" t="s">
        <v>147</v>
      </c>
      <c r="AA29" s="307" t="s">
        <v>543</v>
      </c>
      <c r="AB29" s="308">
        <v>17380</v>
      </c>
      <c r="AC29" s="309">
        <v>18283.169999999998</v>
      </c>
      <c r="AD29" s="308">
        <v>26400</v>
      </c>
      <c r="AE29" s="309">
        <v>19933.510000000002</v>
      </c>
      <c r="AF29" s="308">
        <v>46000</v>
      </c>
      <c r="AG29" s="309">
        <v>37644.990000000005</v>
      </c>
      <c r="AH29" s="496">
        <f>42100-AH20-AH26-12000</f>
        <v>24100</v>
      </c>
      <c r="AI29" s="496">
        <v>7517.29</v>
      </c>
      <c r="AJ29" s="310">
        <v>17390</v>
      </c>
      <c r="AK29" s="380">
        <v>11418.88</v>
      </c>
      <c r="AL29" s="310">
        <v>23000</v>
      </c>
      <c r="AM29" s="380">
        <v>17378.59</v>
      </c>
      <c r="AN29" s="310">
        <v>28500</v>
      </c>
      <c r="AO29" s="380">
        <v>8265.36</v>
      </c>
      <c r="AP29" s="507">
        <v>19000</v>
      </c>
      <c r="AQ29" s="508">
        <v>7063.35</v>
      </c>
    </row>
    <row r="30" spans="2:43" ht="18" customHeight="1" x14ac:dyDescent="0.25">
      <c r="B30" s="9" t="s">
        <v>136</v>
      </c>
      <c r="C30" s="3" t="s">
        <v>87</v>
      </c>
      <c r="D30" s="3" t="s">
        <v>137</v>
      </c>
      <c r="E30" s="3" t="s">
        <v>89</v>
      </c>
      <c r="F30" s="355">
        <v>6500</v>
      </c>
      <c r="G30" s="355">
        <f t="shared" si="2"/>
        <v>8450</v>
      </c>
      <c r="H30" s="356">
        <v>10000</v>
      </c>
      <c r="I30" s="356">
        <f t="shared" si="3"/>
        <v>13000</v>
      </c>
      <c r="J30" s="357"/>
      <c r="L30" s="522"/>
      <c r="M30" s="199" t="s">
        <v>144</v>
      </c>
      <c r="N30" s="20" t="s">
        <v>145</v>
      </c>
      <c r="O30" s="366" t="s">
        <v>426</v>
      </c>
      <c r="P30" s="20">
        <v>2</v>
      </c>
      <c r="Q30" s="30" t="s">
        <v>146</v>
      </c>
      <c r="S30" s="545" t="s">
        <v>551</v>
      </c>
      <c r="T30" s="519">
        <v>508.38</v>
      </c>
      <c r="U30" s="519">
        <v>455</v>
      </c>
      <c r="V30" s="520">
        <v>401.61</v>
      </c>
      <c r="Z30" s="3" t="s">
        <v>66</v>
      </c>
      <c r="AA30" s="312" t="s">
        <v>544</v>
      </c>
      <c r="AB30" s="313">
        <v>0</v>
      </c>
      <c r="AC30" s="313">
        <v>0</v>
      </c>
      <c r="AD30" s="314">
        <v>20000</v>
      </c>
      <c r="AE30" s="314">
        <v>7938.3</v>
      </c>
      <c r="AF30" s="314">
        <v>24000</v>
      </c>
      <c r="AG30" s="314">
        <v>14861.8</v>
      </c>
      <c r="AH30" s="496">
        <f>25000-10000</f>
        <v>15000</v>
      </c>
      <c r="AI30" s="496">
        <v>4334.63</v>
      </c>
      <c r="AJ30" s="381"/>
      <c r="AK30" s="381"/>
      <c r="AL30" s="381"/>
      <c r="AM30" s="381"/>
      <c r="AN30" s="381"/>
      <c r="AO30" s="381"/>
      <c r="AP30" s="506">
        <v>0</v>
      </c>
      <c r="AQ30" s="506">
        <v>0</v>
      </c>
    </row>
    <row r="31" spans="2:43" ht="18" customHeight="1" x14ac:dyDescent="0.25">
      <c r="B31" s="9" t="s">
        <v>142</v>
      </c>
      <c r="C31" s="3" t="s">
        <v>87</v>
      </c>
      <c r="D31" s="3" t="s">
        <v>143</v>
      </c>
      <c r="E31" s="3" t="s">
        <v>89</v>
      </c>
      <c r="F31" s="355">
        <v>6500</v>
      </c>
      <c r="G31" s="355">
        <f t="shared" si="2"/>
        <v>8450</v>
      </c>
      <c r="H31" s="356">
        <v>10000</v>
      </c>
      <c r="I31" s="356">
        <f t="shared" si="3"/>
        <v>13000</v>
      </c>
      <c r="J31" s="357"/>
      <c r="L31" s="522"/>
      <c r="M31" s="199" t="s">
        <v>149</v>
      </c>
      <c r="N31" s="20" t="s">
        <v>150</v>
      </c>
      <c r="O31" s="366" t="s">
        <v>426</v>
      </c>
      <c r="P31" s="20">
        <v>3</v>
      </c>
      <c r="Q31" s="30" t="s">
        <v>151</v>
      </c>
      <c r="R31" s="30"/>
      <c r="S31" s="545"/>
      <c r="T31" s="519"/>
      <c r="U31" s="519"/>
      <c r="V31" s="520"/>
    </row>
    <row r="32" spans="2:43" ht="18" customHeight="1" x14ac:dyDescent="0.25">
      <c r="B32" s="9" t="s">
        <v>147</v>
      </c>
      <c r="C32" s="3" t="s">
        <v>21</v>
      </c>
      <c r="D32" s="3" t="s">
        <v>148</v>
      </c>
      <c r="E32" s="3" t="s">
        <v>23</v>
      </c>
      <c r="F32" s="355"/>
      <c r="G32" s="355"/>
      <c r="H32" s="356"/>
      <c r="I32" s="356"/>
      <c r="J32" s="357"/>
      <c r="L32" s="522"/>
      <c r="M32" s="199" t="s">
        <v>154</v>
      </c>
      <c r="N32" s="20" t="s">
        <v>155</v>
      </c>
      <c r="O32" s="366" t="s">
        <v>426</v>
      </c>
      <c r="P32" s="20">
        <v>4</v>
      </c>
      <c r="Q32" s="30" t="s">
        <v>156</v>
      </c>
      <c r="R32" s="30"/>
      <c r="S32" s="545" t="s">
        <v>552</v>
      </c>
      <c r="T32" s="519">
        <v>433.49</v>
      </c>
      <c r="U32" s="519">
        <v>387.86</v>
      </c>
      <c r="V32" s="520">
        <v>342.23</v>
      </c>
    </row>
    <row r="33" spans="2:22" ht="18" customHeight="1" thickBot="1" x14ac:dyDescent="0.3">
      <c r="B33" s="9" t="s">
        <v>152</v>
      </c>
      <c r="C33" s="3" t="s">
        <v>9</v>
      </c>
      <c r="D33" s="3" t="s">
        <v>153</v>
      </c>
      <c r="E33" s="3" t="s">
        <v>11</v>
      </c>
      <c r="F33" s="355"/>
      <c r="G33" s="355"/>
      <c r="H33" s="356"/>
      <c r="I33" s="356"/>
      <c r="J33" s="357"/>
      <c r="L33" s="523"/>
      <c r="M33" s="377" t="s">
        <v>159</v>
      </c>
      <c r="N33" s="26" t="s">
        <v>160</v>
      </c>
      <c r="O33" s="378" t="s">
        <v>426</v>
      </c>
      <c r="P33" s="26">
        <v>5</v>
      </c>
      <c r="Q33" s="277" t="s">
        <v>161</v>
      </c>
      <c r="R33" s="30"/>
      <c r="S33" s="545"/>
      <c r="T33" s="519"/>
      <c r="U33" s="519"/>
      <c r="V33" s="520"/>
    </row>
    <row r="34" spans="2:22" ht="18" customHeight="1" thickBot="1" x14ac:dyDescent="0.3">
      <c r="B34" s="9" t="s">
        <v>157</v>
      </c>
      <c r="C34" s="3" t="s">
        <v>9</v>
      </c>
      <c r="D34" s="3" t="s">
        <v>158</v>
      </c>
      <c r="E34" s="3" t="s">
        <v>11</v>
      </c>
      <c r="F34" s="355"/>
      <c r="G34" s="355"/>
      <c r="H34" s="356"/>
      <c r="I34" s="356"/>
      <c r="J34" s="357"/>
      <c r="L34" s="528" t="s">
        <v>163</v>
      </c>
      <c r="M34" s="382" t="s">
        <v>164</v>
      </c>
      <c r="N34" s="31" t="s">
        <v>165</v>
      </c>
      <c r="O34" s="366" t="s">
        <v>166</v>
      </c>
      <c r="P34" s="30">
        <v>1</v>
      </c>
      <c r="Q34" s="30" t="s">
        <v>167</v>
      </c>
      <c r="R34" s="30"/>
      <c r="S34" s="383" t="s">
        <v>553</v>
      </c>
      <c r="T34" s="319">
        <v>381.14</v>
      </c>
      <c r="U34" s="319">
        <v>341.02</v>
      </c>
      <c r="V34" s="352">
        <v>300.89999999999998</v>
      </c>
    </row>
    <row r="35" spans="2:22" ht="18" customHeight="1" x14ac:dyDescent="0.25">
      <c r="B35" s="3" t="s">
        <v>162</v>
      </c>
      <c r="C35" s="3" t="s">
        <v>9</v>
      </c>
      <c r="D35" s="3" t="s">
        <v>162</v>
      </c>
      <c r="E35" s="3" t="s">
        <v>11</v>
      </c>
      <c r="F35" s="355"/>
      <c r="G35" s="355"/>
      <c r="H35" s="356"/>
      <c r="I35" s="356"/>
      <c r="J35" s="357"/>
      <c r="L35" s="529"/>
      <c r="M35" s="199" t="s">
        <v>171</v>
      </c>
      <c r="N35" s="20" t="s">
        <v>172</v>
      </c>
      <c r="O35" s="366" t="s">
        <v>166</v>
      </c>
      <c r="P35" s="30">
        <v>2</v>
      </c>
      <c r="Q35" s="30" t="s">
        <v>173</v>
      </c>
      <c r="R35" s="30"/>
    </row>
    <row r="36" spans="2:22" ht="18" customHeight="1" thickBot="1" x14ac:dyDescent="0.3">
      <c r="B36" s="485" t="s">
        <v>566</v>
      </c>
      <c r="C36" s="485" t="s">
        <v>169</v>
      </c>
      <c r="D36" s="485" t="s">
        <v>570</v>
      </c>
      <c r="E36" s="485" t="s">
        <v>574</v>
      </c>
      <c r="F36" s="355">
        <v>0</v>
      </c>
      <c r="G36" s="355">
        <f t="shared" ref="G36:G46" si="4">F36*(1+$G$2)</f>
        <v>0</v>
      </c>
      <c r="H36" s="356">
        <v>0</v>
      </c>
      <c r="I36" s="356">
        <f t="shared" ref="I36:I46" si="5">H36*(1+$I$2)</f>
        <v>0</v>
      </c>
      <c r="J36" s="357"/>
      <c r="L36" s="530"/>
      <c r="M36" s="387" t="s">
        <v>176</v>
      </c>
      <c r="N36" s="26" t="s">
        <v>177</v>
      </c>
      <c r="O36" s="378" t="s">
        <v>166</v>
      </c>
      <c r="P36" s="277">
        <v>3</v>
      </c>
      <c r="Q36" s="277" t="s">
        <v>178</v>
      </c>
    </row>
    <row r="37" spans="2:22" ht="18" customHeight="1" thickBot="1" x14ac:dyDescent="0.3">
      <c r="B37" s="485" t="s">
        <v>567</v>
      </c>
      <c r="C37" s="485" t="s">
        <v>169</v>
      </c>
      <c r="D37" s="485" t="s">
        <v>571</v>
      </c>
      <c r="E37" s="485" t="s">
        <v>574</v>
      </c>
      <c r="F37" s="355">
        <v>0</v>
      </c>
      <c r="G37" s="355">
        <f t="shared" ref="G37:G39" si="6">F37*(1+$G$2)</f>
        <v>0</v>
      </c>
      <c r="H37" s="356">
        <v>0</v>
      </c>
      <c r="I37" s="356">
        <f t="shared" ref="I37:I39" si="7">H37*(1+$I$2)</f>
        <v>0</v>
      </c>
      <c r="J37" s="357"/>
      <c r="S37" s="388" t="s">
        <v>185</v>
      </c>
      <c r="T37" s="388"/>
    </row>
    <row r="38" spans="2:22" ht="18" customHeight="1" x14ac:dyDescent="0.25">
      <c r="B38" s="485" t="s">
        <v>568</v>
      </c>
      <c r="C38" s="485" t="s">
        <v>169</v>
      </c>
      <c r="D38" s="485" t="s">
        <v>572</v>
      </c>
      <c r="E38" s="485" t="s">
        <v>574</v>
      </c>
      <c r="F38" s="355">
        <v>0</v>
      </c>
      <c r="G38" s="355">
        <f t="shared" si="6"/>
        <v>0</v>
      </c>
      <c r="H38" s="356">
        <v>0</v>
      </c>
      <c r="I38" s="356">
        <f t="shared" si="7"/>
        <v>0</v>
      </c>
      <c r="J38" s="357"/>
      <c r="R38" s="35"/>
      <c r="S38" s="36" t="s">
        <v>190</v>
      </c>
      <c r="T38" s="37"/>
    </row>
    <row r="39" spans="2:22" ht="18" customHeight="1" thickBot="1" x14ac:dyDescent="0.3">
      <c r="B39" s="485" t="s">
        <v>569</v>
      </c>
      <c r="C39" s="485" t="s">
        <v>169</v>
      </c>
      <c r="D39" s="485" t="s">
        <v>573</v>
      </c>
      <c r="E39" s="485" t="s">
        <v>574</v>
      </c>
      <c r="F39" s="355">
        <v>0</v>
      </c>
      <c r="G39" s="355">
        <f t="shared" si="6"/>
        <v>0</v>
      </c>
      <c r="H39" s="356">
        <v>0</v>
      </c>
      <c r="I39" s="356">
        <f t="shared" si="7"/>
        <v>0</v>
      </c>
      <c r="J39" s="357"/>
      <c r="M39" s="389">
        <v>1</v>
      </c>
      <c r="N39" s="389">
        <v>2</v>
      </c>
      <c r="R39" s="35"/>
      <c r="S39" s="36" t="s">
        <v>196</v>
      </c>
      <c r="T39" s="37"/>
    </row>
    <row r="40" spans="2:22" ht="18" customHeight="1" x14ac:dyDescent="0.25">
      <c r="B40" s="32" t="s">
        <v>174</v>
      </c>
      <c r="C40" s="32" t="s">
        <v>169</v>
      </c>
      <c r="D40" s="32" t="s">
        <v>175</v>
      </c>
      <c r="E40" s="32" t="s">
        <v>170</v>
      </c>
      <c r="F40" s="384">
        <v>4000</v>
      </c>
      <c r="G40" s="384">
        <f t="shared" si="4"/>
        <v>5200</v>
      </c>
      <c r="H40" s="385">
        <v>5000</v>
      </c>
      <c r="I40" s="385">
        <f t="shared" si="5"/>
        <v>6500</v>
      </c>
      <c r="J40" s="386"/>
      <c r="M40" s="390" t="s">
        <v>188</v>
      </c>
      <c r="N40" s="390"/>
      <c r="P40" s="34" t="s">
        <v>189</v>
      </c>
      <c r="Q40" s="35"/>
      <c r="R40" s="35"/>
      <c r="S40" s="36" t="s">
        <v>202</v>
      </c>
      <c r="T40" s="37"/>
    </row>
    <row r="41" spans="2:22" ht="18" customHeight="1" thickBot="1" x14ac:dyDescent="0.3">
      <c r="B41" s="9" t="s">
        <v>179</v>
      </c>
      <c r="C41" s="3" t="s">
        <v>169</v>
      </c>
      <c r="D41" s="3" t="s">
        <v>180</v>
      </c>
      <c r="E41" s="3" t="s">
        <v>170</v>
      </c>
      <c r="F41" s="355">
        <v>4000</v>
      </c>
      <c r="G41" s="355">
        <f t="shared" si="4"/>
        <v>5200</v>
      </c>
      <c r="H41" s="356">
        <v>5000</v>
      </c>
      <c r="I41" s="356">
        <f t="shared" si="5"/>
        <v>6500</v>
      </c>
      <c r="J41" s="357"/>
      <c r="M41" s="199" t="s">
        <v>193</v>
      </c>
      <c r="N41" s="199" t="s">
        <v>194</v>
      </c>
      <c r="P41" s="34" t="s">
        <v>195</v>
      </c>
      <c r="Q41" s="35"/>
      <c r="R41" s="35"/>
      <c r="S41" s="320" t="s">
        <v>208</v>
      </c>
      <c r="T41" s="267"/>
    </row>
    <row r="42" spans="2:22" ht="18" customHeight="1" x14ac:dyDescent="0.25">
      <c r="B42" s="9" t="s">
        <v>181</v>
      </c>
      <c r="C42" s="3" t="s">
        <v>169</v>
      </c>
      <c r="D42" s="3" t="s">
        <v>182</v>
      </c>
      <c r="E42" s="3" t="s">
        <v>170</v>
      </c>
      <c r="F42" s="355">
        <v>4000</v>
      </c>
      <c r="G42" s="355">
        <f t="shared" si="4"/>
        <v>5200</v>
      </c>
      <c r="H42" s="356">
        <v>5000</v>
      </c>
      <c r="I42" s="356">
        <f t="shared" si="5"/>
        <v>6500</v>
      </c>
      <c r="J42" s="357"/>
      <c r="M42" s="199" t="s">
        <v>199</v>
      </c>
      <c r="N42" s="199" t="s">
        <v>200</v>
      </c>
      <c r="P42" s="34" t="s">
        <v>201</v>
      </c>
      <c r="Q42" s="35"/>
      <c r="R42" s="35"/>
      <c r="S42" s="391" t="s">
        <v>213</v>
      </c>
      <c r="T42" s="38"/>
    </row>
    <row r="43" spans="2:22" ht="18" customHeight="1" x14ac:dyDescent="0.25">
      <c r="B43" s="3" t="s">
        <v>183</v>
      </c>
      <c r="C43" s="3" t="s">
        <v>169</v>
      </c>
      <c r="D43" s="3" t="s">
        <v>184</v>
      </c>
      <c r="E43" s="3" t="s">
        <v>170</v>
      </c>
      <c r="F43" s="355">
        <v>4000</v>
      </c>
      <c r="G43" s="355">
        <f t="shared" si="4"/>
        <v>5200</v>
      </c>
      <c r="H43" s="356">
        <v>5000</v>
      </c>
      <c r="I43" s="356">
        <f t="shared" si="5"/>
        <v>6500</v>
      </c>
      <c r="J43" s="357"/>
      <c r="M43" s="199" t="s">
        <v>205</v>
      </c>
      <c r="N43" s="199" t="s">
        <v>206</v>
      </c>
      <c r="P43" s="34" t="s">
        <v>207</v>
      </c>
      <c r="Q43" s="35"/>
      <c r="S43" s="391" t="s">
        <v>216</v>
      </c>
      <c r="T43" s="38"/>
    </row>
    <row r="44" spans="2:22" ht="18" customHeight="1" x14ac:dyDescent="0.25">
      <c r="B44" s="3" t="s">
        <v>186</v>
      </c>
      <c r="C44" s="3" t="s">
        <v>169</v>
      </c>
      <c r="D44" s="3" t="s">
        <v>187</v>
      </c>
      <c r="E44" s="3" t="s">
        <v>170</v>
      </c>
      <c r="F44" s="355">
        <v>4000</v>
      </c>
      <c r="G44" s="355">
        <f t="shared" si="4"/>
        <v>5200</v>
      </c>
      <c r="H44" s="356">
        <v>5000</v>
      </c>
      <c r="I44" s="356">
        <f t="shared" si="5"/>
        <v>6500</v>
      </c>
      <c r="J44" s="357"/>
      <c r="M44" s="199" t="s">
        <v>211</v>
      </c>
      <c r="N44" s="199" t="s">
        <v>88</v>
      </c>
      <c r="P44" s="34" t="s">
        <v>212</v>
      </c>
      <c r="Q44" s="35"/>
      <c r="S44" s="391" t="s">
        <v>219</v>
      </c>
      <c r="T44" s="38"/>
    </row>
    <row r="45" spans="2:22" ht="18" customHeight="1" x14ac:dyDescent="0.25">
      <c r="B45" s="9" t="s">
        <v>191</v>
      </c>
      <c r="C45" s="3" t="s">
        <v>169</v>
      </c>
      <c r="D45" s="3" t="s">
        <v>192</v>
      </c>
      <c r="E45" s="3" t="s">
        <v>170</v>
      </c>
      <c r="F45" s="355">
        <v>4000</v>
      </c>
      <c r="G45" s="355">
        <f t="shared" si="4"/>
        <v>5200</v>
      </c>
      <c r="H45" s="356">
        <v>5000</v>
      </c>
      <c r="I45" s="356">
        <f t="shared" si="5"/>
        <v>6500</v>
      </c>
      <c r="J45" s="357"/>
      <c r="S45" s="391" t="s">
        <v>222</v>
      </c>
      <c r="T45" s="38"/>
    </row>
    <row r="46" spans="2:22" ht="18" customHeight="1" x14ac:dyDescent="0.25">
      <c r="B46" s="9" t="s">
        <v>197</v>
      </c>
      <c r="C46" s="3" t="s">
        <v>169</v>
      </c>
      <c r="D46" s="3" t="s">
        <v>198</v>
      </c>
      <c r="E46" s="3" t="s">
        <v>170</v>
      </c>
      <c r="F46" s="355">
        <v>4000</v>
      </c>
      <c r="G46" s="355">
        <f t="shared" si="4"/>
        <v>5200</v>
      </c>
      <c r="H46" s="356">
        <v>5000</v>
      </c>
      <c r="I46" s="356">
        <f t="shared" si="5"/>
        <v>6500</v>
      </c>
      <c r="J46" s="357"/>
      <c r="S46" s="391" t="s">
        <v>225</v>
      </c>
      <c r="T46" s="38"/>
    </row>
    <row r="47" spans="2:22" ht="18" customHeight="1" thickBot="1" x14ac:dyDescent="0.3">
      <c r="B47" s="9" t="s">
        <v>203</v>
      </c>
      <c r="C47" s="3" t="s">
        <v>33</v>
      </c>
      <c r="D47" s="3" t="s">
        <v>204</v>
      </c>
      <c r="E47" s="3" t="s">
        <v>35</v>
      </c>
      <c r="F47" s="355"/>
      <c r="G47" s="355"/>
      <c r="H47" s="356"/>
      <c r="I47" s="356"/>
      <c r="J47" s="357"/>
      <c r="M47" s="322" t="s">
        <v>230</v>
      </c>
      <c r="N47" s="322"/>
      <c r="P47" s="392" t="s">
        <v>262</v>
      </c>
      <c r="S47" s="391" t="s">
        <v>227</v>
      </c>
      <c r="T47" s="38"/>
    </row>
    <row r="48" spans="2:22" ht="18" customHeight="1" x14ac:dyDescent="0.25">
      <c r="B48" s="9" t="s">
        <v>209</v>
      </c>
      <c r="C48" s="3" t="s">
        <v>9</v>
      </c>
      <c r="D48" s="3" t="s">
        <v>210</v>
      </c>
      <c r="E48" s="3" t="s">
        <v>11</v>
      </c>
      <c r="F48" s="355"/>
      <c r="G48" s="355"/>
      <c r="H48" s="356"/>
      <c r="I48" s="356"/>
      <c r="J48" s="357"/>
      <c r="M48" s="39" t="s">
        <v>232</v>
      </c>
      <c r="P48" s="199" t="s">
        <v>264</v>
      </c>
      <c r="S48" s="391" t="s">
        <v>228</v>
      </c>
      <c r="T48" s="38"/>
    </row>
    <row r="49" spans="2:20" ht="18" customHeight="1" x14ac:dyDescent="0.25">
      <c r="B49" s="9" t="s">
        <v>214</v>
      </c>
      <c r="C49" s="3" t="s">
        <v>9</v>
      </c>
      <c r="D49" s="3" t="s">
        <v>215</v>
      </c>
      <c r="E49" s="3" t="s">
        <v>11</v>
      </c>
      <c r="F49" s="355"/>
      <c r="G49" s="355"/>
      <c r="H49" s="356"/>
      <c r="I49" s="356"/>
      <c r="J49" s="357"/>
      <c r="P49" s="199" t="s">
        <v>265</v>
      </c>
      <c r="S49" s="391" t="s">
        <v>229</v>
      </c>
      <c r="T49" s="38"/>
    </row>
    <row r="50" spans="2:20" ht="18" customHeight="1" thickBot="1" x14ac:dyDescent="0.3">
      <c r="B50" s="3" t="s">
        <v>217</v>
      </c>
      <c r="C50" s="3" t="s">
        <v>21</v>
      </c>
      <c r="D50" s="3" t="s">
        <v>218</v>
      </c>
      <c r="E50" s="3" t="s">
        <v>23</v>
      </c>
      <c r="F50" s="355"/>
      <c r="G50" s="355"/>
      <c r="H50" s="356"/>
      <c r="I50" s="356"/>
      <c r="J50" s="357"/>
      <c r="M50" s="39" t="s">
        <v>554</v>
      </c>
      <c r="P50" s="199" t="s">
        <v>266</v>
      </c>
      <c r="S50" s="393" t="s">
        <v>231</v>
      </c>
      <c r="T50" s="321"/>
    </row>
    <row r="51" spans="2:20" ht="18" customHeight="1" x14ac:dyDescent="0.25">
      <c r="B51" s="9" t="s">
        <v>220</v>
      </c>
      <c r="C51" s="3" t="s">
        <v>9</v>
      </c>
      <c r="D51" s="3" t="s">
        <v>221</v>
      </c>
      <c r="E51" s="3" t="s">
        <v>11</v>
      </c>
      <c r="F51" s="355"/>
      <c r="G51" s="355"/>
      <c r="H51" s="356"/>
      <c r="I51" s="356"/>
      <c r="J51" s="357"/>
      <c r="M51" s="39" t="s">
        <v>555</v>
      </c>
      <c r="P51" s="199" t="s">
        <v>267</v>
      </c>
      <c r="S51" s="170" t="s">
        <v>233</v>
      </c>
      <c r="T51" s="37"/>
    </row>
    <row r="52" spans="2:20" ht="18" customHeight="1" x14ac:dyDescent="0.25">
      <c r="B52" s="9" t="s">
        <v>223</v>
      </c>
      <c r="C52" s="3" t="s">
        <v>9</v>
      </c>
      <c r="D52" s="3" t="s">
        <v>224</v>
      </c>
      <c r="E52" s="3" t="s">
        <v>11</v>
      </c>
      <c r="F52" s="355"/>
      <c r="G52" s="355"/>
      <c r="H52" s="356"/>
      <c r="I52" s="356"/>
      <c r="J52" s="357"/>
      <c r="M52" s="39" t="s">
        <v>556</v>
      </c>
      <c r="P52" s="199" t="s">
        <v>268</v>
      </c>
      <c r="S52" s="170" t="s">
        <v>234</v>
      </c>
      <c r="T52" s="37"/>
    </row>
    <row r="53" spans="2:20" ht="18" customHeight="1" x14ac:dyDescent="0.25">
      <c r="B53" s="9" t="s">
        <v>4</v>
      </c>
      <c r="C53" s="3" t="s">
        <v>33</v>
      </c>
      <c r="D53" s="3" t="s">
        <v>226</v>
      </c>
      <c r="E53" s="3" t="s">
        <v>35</v>
      </c>
      <c r="F53" s="355"/>
      <c r="G53" s="355"/>
      <c r="H53" s="356"/>
      <c r="I53" s="356"/>
      <c r="J53" s="357"/>
      <c r="M53" s="39" t="s">
        <v>557</v>
      </c>
      <c r="P53" s="199" t="s">
        <v>269</v>
      </c>
      <c r="S53" s="170" t="s">
        <v>235</v>
      </c>
      <c r="T53" s="37"/>
    </row>
    <row r="54" spans="2:20" ht="18" customHeight="1" x14ac:dyDescent="0.25">
      <c r="M54" s="39" t="s">
        <v>558</v>
      </c>
      <c r="P54" s="199" t="s">
        <v>270</v>
      </c>
      <c r="S54" s="170" t="s">
        <v>236</v>
      </c>
      <c r="T54" s="37"/>
    </row>
    <row r="55" spans="2:20" ht="18" customHeight="1" thickBot="1" x14ac:dyDescent="0.3">
      <c r="O55" s="199"/>
      <c r="P55" s="199" t="s">
        <v>271</v>
      </c>
      <c r="S55" s="394" t="s">
        <v>237</v>
      </c>
      <c r="T55" s="267"/>
    </row>
    <row r="56" spans="2:20" ht="18" customHeight="1" x14ac:dyDescent="0.25">
      <c r="M56" s="199" t="s">
        <v>240</v>
      </c>
      <c r="N56" s="199" t="s">
        <v>16</v>
      </c>
      <c r="O56" s="199"/>
      <c r="P56" s="199" t="s">
        <v>272</v>
      </c>
      <c r="S56" s="170" t="s">
        <v>238</v>
      </c>
      <c r="T56" s="37"/>
    </row>
    <row r="57" spans="2:20" ht="18" customHeight="1" x14ac:dyDescent="0.25">
      <c r="M57" s="199" t="s">
        <v>242</v>
      </c>
      <c r="N57" s="199" t="s">
        <v>45</v>
      </c>
      <c r="O57" s="199"/>
      <c r="P57" s="199" t="s">
        <v>273</v>
      </c>
      <c r="S57" s="170" t="s">
        <v>239</v>
      </c>
      <c r="T57" s="37"/>
    </row>
    <row r="58" spans="2:20" ht="18" customHeight="1" x14ac:dyDescent="0.25">
      <c r="M58" s="199" t="s">
        <v>244</v>
      </c>
      <c r="N58" s="199" t="s">
        <v>93</v>
      </c>
      <c r="O58" s="199"/>
      <c r="P58" s="199" t="s">
        <v>274</v>
      </c>
      <c r="R58" s="199"/>
      <c r="S58" s="170" t="s">
        <v>241</v>
      </c>
      <c r="T58" s="37"/>
    </row>
    <row r="59" spans="2:20" ht="18" customHeight="1" x14ac:dyDescent="0.25">
      <c r="M59" s="199" t="s">
        <v>246</v>
      </c>
      <c r="N59" s="199" t="s">
        <v>115</v>
      </c>
      <c r="O59" s="199"/>
      <c r="P59" s="199" t="s">
        <v>275</v>
      </c>
      <c r="R59" s="199"/>
      <c r="S59" s="170" t="s">
        <v>243</v>
      </c>
      <c r="T59" s="37"/>
    </row>
    <row r="60" spans="2:20" ht="18" customHeight="1" x14ac:dyDescent="0.25">
      <c r="M60" s="199"/>
      <c r="N60" s="199"/>
      <c r="O60" s="199"/>
      <c r="Q60" s="199"/>
      <c r="R60" s="199"/>
      <c r="S60" s="170" t="s">
        <v>245</v>
      </c>
      <c r="T60" s="37"/>
    </row>
    <row r="61" spans="2:20" ht="18" customHeight="1" thickBot="1" x14ac:dyDescent="0.3">
      <c r="M61" s="199" t="s">
        <v>249</v>
      </c>
      <c r="N61" s="199" t="s">
        <v>250</v>
      </c>
      <c r="R61" s="199"/>
      <c r="S61" s="394" t="s">
        <v>247</v>
      </c>
      <c r="T61" s="267"/>
    </row>
    <row r="62" spans="2:20" ht="18" customHeight="1" x14ac:dyDescent="0.25">
      <c r="O62" s="199"/>
      <c r="Q62" s="199"/>
      <c r="R62" s="199"/>
      <c r="S62" s="170" t="s">
        <v>248</v>
      </c>
      <c r="T62" s="38"/>
    </row>
    <row r="63" spans="2:20" ht="18" customHeight="1" x14ac:dyDescent="0.25">
      <c r="M63" s="199" t="s">
        <v>253</v>
      </c>
      <c r="N63" s="199" t="s">
        <v>254</v>
      </c>
      <c r="O63" s="199"/>
      <c r="Q63" s="199"/>
      <c r="R63" s="199"/>
      <c r="S63" s="170" t="s">
        <v>251</v>
      </c>
      <c r="T63" s="38"/>
    </row>
    <row r="64" spans="2:20" ht="18" customHeight="1" x14ac:dyDescent="0.25">
      <c r="M64" s="199" t="s">
        <v>256</v>
      </c>
      <c r="N64" s="199" t="s">
        <v>257</v>
      </c>
      <c r="O64" s="199"/>
      <c r="Q64" s="199"/>
      <c r="S64" s="170" t="s">
        <v>252</v>
      </c>
      <c r="T64" s="38"/>
    </row>
    <row r="65" spans="13:20" ht="18" customHeight="1" x14ac:dyDescent="0.25">
      <c r="M65" s="199" t="s">
        <v>259</v>
      </c>
      <c r="N65" s="199" t="s">
        <v>133</v>
      </c>
      <c r="R65" s="199"/>
      <c r="S65" s="170" t="s">
        <v>255</v>
      </c>
      <c r="T65" s="38"/>
    </row>
    <row r="66" spans="13:20" ht="18" customHeight="1" thickBot="1" x14ac:dyDescent="0.3">
      <c r="R66" s="199"/>
      <c r="S66" s="395" t="s">
        <v>258</v>
      </c>
      <c r="T66" s="321"/>
    </row>
    <row r="67" spans="13:20" ht="18" customHeight="1" x14ac:dyDescent="0.25">
      <c r="R67" s="199"/>
      <c r="S67" s="170" t="s">
        <v>260</v>
      </c>
      <c r="T67" s="38"/>
    </row>
    <row r="68" spans="13:20" ht="18" customHeight="1" thickBot="1" x14ac:dyDescent="0.3">
      <c r="M68" s="322" t="s">
        <v>563</v>
      </c>
      <c r="N68" s="322"/>
      <c r="S68" s="170" t="s">
        <v>261</v>
      </c>
      <c r="T68" s="38"/>
    </row>
    <row r="69" spans="13:20" ht="18" customHeight="1" x14ac:dyDescent="0.25">
      <c r="M69" s="39" t="s">
        <v>373</v>
      </c>
      <c r="S69" s="170" t="s">
        <v>263</v>
      </c>
      <c r="T69" s="38"/>
    </row>
    <row r="70" spans="13:20" ht="18" customHeight="1" x14ac:dyDescent="0.25">
      <c r="M70" s="39" t="s">
        <v>504</v>
      </c>
    </row>
    <row r="71" spans="13:20" ht="18" customHeight="1" x14ac:dyDescent="0.25">
      <c r="M71" s="39" t="s">
        <v>505</v>
      </c>
    </row>
    <row r="72" spans="13:20" ht="18" customHeight="1" x14ac:dyDescent="0.25">
      <c r="M72" s="39" t="s">
        <v>509</v>
      </c>
    </row>
    <row r="73" spans="13:20" ht="18" customHeight="1" x14ac:dyDescent="0.25">
      <c r="M73" s="39" t="s">
        <v>507</v>
      </c>
    </row>
    <row r="74" spans="13:20" ht="18" customHeight="1" x14ac:dyDescent="0.25">
      <c r="M74" s="39" t="s">
        <v>508</v>
      </c>
    </row>
    <row r="75" spans="13:20" ht="18" customHeight="1" x14ac:dyDescent="0.25">
      <c r="M75" s="39" t="s">
        <v>506</v>
      </c>
    </row>
  </sheetData>
  <mergeCells count="30">
    <mergeCell ref="AP6:AQ6"/>
    <mergeCell ref="L34:L36"/>
    <mergeCell ref="B2:B3"/>
    <mergeCell ref="S2:U3"/>
    <mergeCell ref="L5:L8"/>
    <mergeCell ref="L9:L17"/>
    <mergeCell ref="L18:L22"/>
    <mergeCell ref="L23:L28"/>
    <mergeCell ref="S26:S28"/>
    <mergeCell ref="T26:T28"/>
    <mergeCell ref="U26:U28"/>
    <mergeCell ref="S32:S33"/>
    <mergeCell ref="T32:T33"/>
    <mergeCell ref="U32:U33"/>
    <mergeCell ref="S30:S31"/>
    <mergeCell ref="T30:T31"/>
    <mergeCell ref="U30:U31"/>
    <mergeCell ref="V30:V31"/>
    <mergeCell ref="L29:L33"/>
    <mergeCell ref="V32:V33"/>
    <mergeCell ref="AB5:AG5"/>
    <mergeCell ref="V26:V28"/>
    <mergeCell ref="AJ5:AO5"/>
    <mergeCell ref="AB6:AC6"/>
    <mergeCell ref="AD6:AE6"/>
    <mergeCell ref="AF6:AG6"/>
    <mergeCell ref="AJ6:AK6"/>
    <mergeCell ref="AL6:AM6"/>
    <mergeCell ref="AN6:AO6"/>
    <mergeCell ref="AH6:AI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98"/>
  <sheetViews>
    <sheetView topLeftCell="A73" zoomScale="80" zoomScaleNormal="80" workbookViewId="0">
      <selection activeCell="C5" sqref="C5"/>
    </sheetView>
  </sheetViews>
  <sheetFormatPr defaultRowHeight="15" x14ac:dyDescent="0.25"/>
  <cols>
    <col min="1" max="1" width="9.42578125" style="20" customWidth="1"/>
    <col min="2" max="2" width="8" customWidth="1"/>
    <col min="3" max="3" width="28.5703125" customWidth="1"/>
    <col min="4" max="6" width="4.7109375" customWidth="1"/>
    <col min="7" max="7" width="20" customWidth="1"/>
    <col min="8" max="8" width="15.5703125" customWidth="1"/>
    <col min="9" max="9" width="15.7109375" customWidth="1"/>
    <col min="10" max="10" width="32.140625" customWidth="1"/>
    <col min="11" max="11" width="15.42578125" customWidth="1"/>
    <col min="12" max="12" width="36.5703125" customWidth="1"/>
    <col min="13" max="13" width="39.140625" customWidth="1"/>
    <col min="14" max="17" width="12.42578125" customWidth="1"/>
    <col min="18" max="18" width="13" customWidth="1"/>
    <col min="19" max="19" width="14.85546875" customWidth="1"/>
    <col min="20" max="20" width="15.42578125" customWidth="1"/>
    <col min="21" max="21" width="14.7109375" customWidth="1"/>
    <col min="22" max="22" width="28.5703125" customWidth="1"/>
    <col min="23" max="23" width="10.42578125" customWidth="1"/>
    <col min="24" max="24" width="23" customWidth="1"/>
    <col min="25" max="25" width="11.140625" customWidth="1"/>
    <col min="26" max="27" width="13.85546875" customWidth="1"/>
    <col min="28" max="28" width="18.7109375" customWidth="1"/>
    <col min="29" max="30" width="19.140625" customWidth="1"/>
    <col min="35" max="35" width="10" customWidth="1"/>
    <col min="37" max="37" width="11.85546875" customWidth="1"/>
    <col min="38" max="38" width="9.5703125" bestFit="1" customWidth="1"/>
    <col min="39" max="39" width="10.5703125" customWidth="1"/>
    <col min="41" max="41" width="11.5703125" customWidth="1"/>
    <col min="42" max="42" width="10.42578125" customWidth="1"/>
    <col min="43" max="45" width="8.42578125" customWidth="1"/>
    <col min="46" max="46" width="8.5703125" customWidth="1"/>
    <col min="49" max="50" width="10.5703125" customWidth="1"/>
    <col min="51" max="51" width="12" customWidth="1"/>
    <col min="52" max="52" width="10.7109375" customWidth="1"/>
    <col min="53" max="53" width="16.85546875" customWidth="1"/>
  </cols>
  <sheetData>
    <row r="1" spans="1:52" ht="15.75" thickBot="1" x14ac:dyDescent="0.3"/>
    <row r="2" spans="1:52" ht="15.75" thickBot="1" x14ac:dyDescent="0.3">
      <c r="AK2" s="40"/>
      <c r="AL2" s="40"/>
      <c r="AM2" s="166" t="s">
        <v>327</v>
      </c>
      <c r="AN2" s="167">
        <v>185</v>
      </c>
      <c r="AO2" s="679" t="s">
        <v>384</v>
      </c>
      <c r="AP2" s="679"/>
      <c r="AQ2" s="679"/>
      <c r="AR2" s="679"/>
      <c r="AS2" s="40"/>
      <c r="AT2" s="40"/>
      <c r="AU2" s="40"/>
      <c r="AV2" s="40"/>
      <c r="AW2" s="40"/>
      <c r="AX2" s="680" t="s">
        <v>328</v>
      </c>
      <c r="AY2" s="681"/>
      <c r="AZ2" s="682"/>
    </row>
    <row r="3" spans="1:52" s="170" customFormat="1" ht="15.75" customHeight="1" thickBot="1" x14ac:dyDescent="0.3">
      <c r="A3" s="37">
        <v>20</v>
      </c>
      <c r="B3" s="685" t="s">
        <v>329</v>
      </c>
      <c r="C3" s="646" t="s">
        <v>330</v>
      </c>
      <c r="D3" s="648" t="s">
        <v>331</v>
      </c>
      <c r="E3" s="649"/>
      <c r="F3" s="650"/>
      <c r="G3" s="651" t="s">
        <v>332</v>
      </c>
      <c r="H3" s="652"/>
      <c r="I3" s="168" t="s">
        <v>333</v>
      </c>
      <c r="J3" s="653" t="s">
        <v>334</v>
      </c>
      <c r="K3" s="653" t="s">
        <v>335</v>
      </c>
      <c r="L3" s="653" t="s">
        <v>336</v>
      </c>
      <c r="M3" s="653" t="s">
        <v>337</v>
      </c>
      <c r="N3" s="653" t="s">
        <v>338</v>
      </c>
      <c r="O3" s="653"/>
      <c r="P3" s="653" t="s">
        <v>339</v>
      </c>
      <c r="Q3" s="653"/>
      <c r="R3" s="636" t="s">
        <v>340</v>
      </c>
      <c r="S3" s="636" t="s">
        <v>341</v>
      </c>
      <c r="T3" s="636" t="s">
        <v>342</v>
      </c>
      <c r="U3" s="675" t="s">
        <v>343</v>
      </c>
      <c r="V3" s="653" t="s">
        <v>344</v>
      </c>
      <c r="W3" s="653"/>
      <c r="X3" s="653" t="s">
        <v>345</v>
      </c>
      <c r="Y3" s="653"/>
      <c r="Z3" s="686" t="s">
        <v>328</v>
      </c>
      <c r="AA3" s="687"/>
      <c r="AB3" s="688"/>
      <c r="AC3" s="636" t="s">
        <v>346</v>
      </c>
      <c r="AD3" s="640" t="s">
        <v>347</v>
      </c>
      <c r="AE3" s="642" t="s">
        <v>437</v>
      </c>
      <c r="AF3" s="642" t="s">
        <v>438</v>
      </c>
      <c r="AG3" s="169" t="s">
        <v>348</v>
      </c>
      <c r="AH3" s="169" t="s">
        <v>348</v>
      </c>
      <c r="AI3" s="169" t="s">
        <v>348</v>
      </c>
      <c r="AK3" s="672" t="s">
        <v>391</v>
      </c>
      <c r="AL3" s="668" t="s">
        <v>439</v>
      </c>
      <c r="AM3" s="674" t="s">
        <v>297</v>
      </c>
      <c r="AN3" s="674"/>
      <c r="AO3" s="670" t="s">
        <v>440</v>
      </c>
      <c r="AP3" s="668" t="s">
        <v>441</v>
      </c>
      <c r="AQ3" s="668" t="s">
        <v>368</v>
      </c>
      <c r="AR3" s="668" t="s">
        <v>442</v>
      </c>
      <c r="AS3" s="670" t="s">
        <v>396</v>
      </c>
      <c r="AT3" s="642" t="s">
        <v>369</v>
      </c>
      <c r="AU3" s="642" t="s">
        <v>370</v>
      </c>
      <c r="AV3" s="642" t="s">
        <v>371</v>
      </c>
      <c r="AW3" s="642" t="s">
        <v>372</v>
      </c>
      <c r="AX3" s="660" t="s">
        <v>349</v>
      </c>
      <c r="AY3" s="660" t="s">
        <v>350</v>
      </c>
      <c r="AZ3" s="662" t="s">
        <v>443</v>
      </c>
    </row>
    <row r="4" spans="1:52" s="176" customFormat="1" ht="15.75" customHeight="1" thickBot="1" x14ac:dyDescent="0.3">
      <c r="A4" s="171" t="s">
        <v>16</v>
      </c>
      <c r="B4" s="691"/>
      <c r="C4" s="647"/>
      <c r="D4" s="172" t="s">
        <v>352</v>
      </c>
      <c r="E4" s="172" t="s">
        <v>353</v>
      </c>
      <c r="F4" s="172" t="s">
        <v>354</v>
      </c>
      <c r="G4" s="173" t="s">
        <v>355</v>
      </c>
      <c r="H4" s="173" t="s">
        <v>356</v>
      </c>
      <c r="I4" s="173" t="s">
        <v>357</v>
      </c>
      <c r="J4" s="654"/>
      <c r="K4" s="654"/>
      <c r="L4" s="654"/>
      <c r="M4" s="654"/>
      <c r="N4" s="173" t="s">
        <v>358</v>
      </c>
      <c r="O4" s="173" t="s">
        <v>359</v>
      </c>
      <c r="P4" s="173" t="s">
        <v>358</v>
      </c>
      <c r="Q4" s="173" t="s">
        <v>359</v>
      </c>
      <c r="R4" s="637"/>
      <c r="S4" s="637"/>
      <c r="T4" s="637"/>
      <c r="U4" s="676"/>
      <c r="V4" s="174" t="s">
        <v>360</v>
      </c>
      <c r="W4" s="174" t="s">
        <v>361</v>
      </c>
      <c r="X4" s="174" t="s">
        <v>360</v>
      </c>
      <c r="Y4" s="174" t="s">
        <v>361</v>
      </c>
      <c r="Z4" s="175" t="s">
        <v>349</v>
      </c>
      <c r="AA4" s="175" t="s">
        <v>350</v>
      </c>
      <c r="AB4" s="175" t="s">
        <v>351</v>
      </c>
      <c r="AC4" s="637"/>
      <c r="AD4" s="641"/>
      <c r="AE4" s="642"/>
      <c r="AF4" s="642"/>
      <c r="AG4" s="169" t="s">
        <v>362</v>
      </c>
      <c r="AH4" s="169" t="s">
        <v>363</v>
      </c>
      <c r="AI4" s="169" t="s">
        <v>364</v>
      </c>
      <c r="AK4" s="673"/>
      <c r="AL4" s="669"/>
      <c r="AM4" s="177" t="s">
        <v>365</v>
      </c>
      <c r="AN4" s="178" t="s">
        <v>366</v>
      </c>
      <c r="AO4" s="671"/>
      <c r="AP4" s="669"/>
      <c r="AQ4" s="669"/>
      <c r="AR4" s="669"/>
      <c r="AS4" s="671"/>
      <c r="AT4" s="643"/>
      <c r="AU4" s="643"/>
      <c r="AV4" s="643"/>
      <c r="AW4" s="643"/>
      <c r="AX4" s="661"/>
      <c r="AY4" s="661"/>
      <c r="AZ4" s="663"/>
    </row>
    <row r="5" spans="1:52" ht="15.75" customHeight="1" x14ac:dyDescent="0.25">
      <c r="B5" s="179">
        <v>1</v>
      </c>
      <c r="C5" t="str">
        <f>IF(VAT!$C7="","",VAT!C7)</f>
        <v/>
      </c>
      <c r="G5" t="str">
        <f>IF(VAT!$C7="","",VAT!G7)</f>
        <v/>
      </c>
      <c r="H5" t="str">
        <f>IF(VAT!$C7="","",VAT!H7)</f>
        <v/>
      </c>
      <c r="I5" t="str">
        <f>IF(VAT!$C7="","",VAT!I7)</f>
        <v/>
      </c>
      <c r="J5" t="str">
        <f>IF(VAT!$C7="","",IF(VAT!J7="","",VAT!J7))</f>
        <v/>
      </c>
      <c r="K5" t="str">
        <f>IF(VAT!$C7="","",IF(VAT!K7="","",VAT!K7))</f>
        <v/>
      </c>
      <c r="L5" t="str">
        <f>IF(VAT!$C7="","",VAT!L7)</f>
        <v/>
      </c>
      <c r="M5" t="str">
        <f>IF(VAT!$C7="","",VAT!M7)</f>
        <v/>
      </c>
      <c r="N5" s="180" t="str">
        <f>IF(VAT!$C7="","",VAT!N7)</f>
        <v/>
      </c>
      <c r="O5" s="181" t="str">
        <f>IF(VAT!$C7="","",VAT!O7)</f>
        <v/>
      </c>
      <c r="P5" s="180" t="str">
        <f>IF(VAT!$C7="","",VAT!P7)</f>
        <v/>
      </c>
      <c r="Q5" s="181" t="str">
        <f>IF(VAT!$C7="","",VAT!Q7)</f>
        <v/>
      </c>
      <c r="R5" t="str">
        <f>IF(VAT!$C7="","",VAT!R7)</f>
        <v/>
      </c>
      <c r="S5" t="str">
        <f>IF(VAT!$C7="","",VAT!S7)</f>
        <v/>
      </c>
      <c r="T5" t="str">
        <f>IF(VAT!$C7="","",VAT!T7)</f>
        <v/>
      </c>
      <c r="U5" t="str">
        <f>IF(VAT!$C7="","",VAT!U7)</f>
        <v/>
      </c>
      <c r="V5" t="str">
        <f>IF(VAT!$C7="","",VAT!V7)</f>
        <v/>
      </c>
      <c r="W5" t="str">
        <f>IF(VAT!$C7="","",VAT!W7)</f>
        <v/>
      </c>
      <c r="X5" t="str">
        <f>IF(VAT!$C7="","",VAT!X7)</f>
        <v/>
      </c>
      <c r="Y5" t="str">
        <f>IF(VAT!$C7="","",VAT!Y7)</f>
        <v/>
      </c>
      <c r="Z5" t="str">
        <f>IF(VAT!$C7="","",VAT!Z7)</f>
        <v/>
      </c>
      <c r="AA5" t="str">
        <f>IF(VAT!$C7="","",VAT!AA7)</f>
        <v/>
      </c>
      <c r="AB5" s="182" t="str">
        <f>IF(VAT!$C7="","",VAT!AB7)</f>
        <v/>
      </c>
      <c r="AC5" t="str">
        <f>IF(VAT!$C7="","",VAT!AC7)</f>
        <v/>
      </c>
      <c r="AD5" t="str">
        <f>IF(VAT!$C7="","",VAT!AD7)</f>
        <v/>
      </c>
      <c r="AE5" s="183" t="str">
        <f>IF(C5="","",B5)</f>
        <v/>
      </c>
      <c r="AF5" t="str">
        <f>IF(VAT!$C7="","",VLOOKUP(IDENTIF!$C$5,'AUX1'!$B$5:$E$53,3,FALSE))</f>
        <v/>
      </c>
      <c r="AG5" s="20" t="str">
        <f>IF(VAT!$C7="","",VAT!AF7)</f>
        <v/>
      </c>
      <c r="AH5" s="20" t="str">
        <f>IF(VAT!$C7="","",VAT!AG7)</f>
        <v/>
      </c>
      <c r="AI5" s="20" t="str">
        <f>IF(VAT!$C7="","",VAT!AH7)</f>
        <v/>
      </c>
      <c r="AK5" s="184"/>
      <c r="AL5" s="184"/>
      <c r="AM5" s="185" t="str">
        <f>IF(R5="","",R5)</f>
        <v/>
      </c>
      <c r="AN5" s="186" t="str">
        <f>IF(AM5="","",AM5*$AN$2)</f>
        <v/>
      </c>
      <c r="AO5" s="187"/>
      <c r="AP5" s="185" t="str">
        <f>IF(S5="","",IF(S5=0,"",S5))</f>
        <v/>
      </c>
      <c r="AQ5" s="185" t="str">
        <f>IF(AP5="","",VLOOKUP(T5,'AUX1'!$S$6:$U$9,2,0))</f>
        <v/>
      </c>
      <c r="AR5" s="188" t="str">
        <f>IF(AP5="","",AP5*AQ5)</f>
        <v/>
      </c>
      <c r="AS5" s="189"/>
      <c r="AT5" s="185" t="str">
        <f>IF(AP5="","",ROUND(((P5+Q5)-(N5+O5))*24,0))</f>
        <v/>
      </c>
      <c r="AU5" s="188" t="str">
        <f>IF(AP5="","",VLOOKUP(T5,'AUX1'!$S$6:$U$9,3,0))</f>
        <v/>
      </c>
      <c r="AV5" s="30">
        <f>IF(AP5&lt;=300,'AUX1'!$T$12,IF(AND(AP5&gt;300,AP5&lt;=600),'AUX1'!$T$13,IF(AND(AP5&gt;600,AP5&lt;=900),'AUX1'!$T$14,IF(AND(AP5&gt;900,AP5&lt;=1200),'AUX1'!$T$15,IF(AND(AP5&gt;1200,AP5&lt;=1500),'AUX1'!$T$16,IF(AP5&gt;1500,'AUX1'!$T$17))))))</f>
        <v>0</v>
      </c>
      <c r="AW5" s="190">
        <f>IF(AT5="",0,AT5*AU5*AV5)</f>
        <v>0</v>
      </c>
      <c r="AX5" s="191" t="str">
        <f>Z5</f>
        <v/>
      </c>
      <c r="AY5" s="191" t="str">
        <f>AA5</f>
        <v/>
      </c>
      <c r="AZ5" s="192" t="str">
        <f>IF(AB5="","",AB5*'AUX1'!$T$19)</f>
        <v/>
      </c>
    </row>
    <row r="6" spans="1:52" ht="15.75" customHeight="1" x14ac:dyDescent="0.25">
      <c r="B6" s="179">
        <v>2</v>
      </c>
      <c r="C6" t="str">
        <f>IF(VAT!$C8="","",VAT!C8)</f>
        <v/>
      </c>
      <c r="G6" t="str">
        <f>IF(VAT!$C8="","",VAT!G8)</f>
        <v/>
      </c>
      <c r="H6" t="str">
        <f>IF(VAT!$C8="","",VAT!H8)</f>
        <v/>
      </c>
      <c r="I6" t="str">
        <f>IF(VAT!$C8="","",VAT!I8)</f>
        <v/>
      </c>
      <c r="J6" t="str">
        <f>IF(VAT!$C8="","",IF(VAT!J8="","",VAT!J8))</f>
        <v/>
      </c>
      <c r="K6" t="str">
        <f>IF(VAT!$C8="","",IF(VAT!K8="","",VAT!K8))</f>
        <v/>
      </c>
      <c r="L6" t="str">
        <f>IF(VAT!$C8="","",VAT!L8)</f>
        <v/>
      </c>
      <c r="M6" t="str">
        <f>IF(VAT!$C8="","",VAT!M8)</f>
        <v/>
      </c>
      <c r="N6" s="180" t="str">
        <f>IF(VAT!$C8="","",VAT!N8)</f>
        <v/>
      </c>
      <c r="O6" s="181" t="str">
        <f>IF(VAT!$C8="","",VAT!O8)</f>
        <v/>
      </c>
      <c r="P6" s="180" t="str">
        <f>IF(VAT!$C8="","",VAT!P8)</f>
        <v/>
      </c>
      <c r="Q6" s="181" t="str">
        <f>IF(VAT!$C8="","",VAT!Q8)</f>
        <v/>
      </c>
      <c r="R6" t="str">
        <f>IF(VAT!$C8="","",VAT!R8)</f>
        <v/>
      </c>
      <c r="S6" t="str">
        <f>IF(VAT!$C8="","",VAT!S8)</f>
        <v/>
      </c>
      <c r="T6" t="str">
        <f>IF(VAT!$C8="","",VAT!T8)</f>
        <v/>
      </c>
      <c r="U6" t="str">
        <f>IF(VAT!$C8="","",VAT!U8)</f>
        <v/>
      </c>
      <c r="V6" t="str">
        <f>IF(VAT!$C8="","",VAT!V8)</f>
        <v/>
      </c>
      <c r="W6" t="str">
        <f>IF(VAT!$C8="","",VAT!W8)</f>
        <v/>
      </c>
      <c r="X6" t="str">
        <f>IF(VAT!$C8="","",VAT!X8)</f>
        <v/>
      </c>
      <c r="Y6" t="str">
        <f>IF(VAT!$C8="","",VAT!Y8)</f>
        <v/>
      </c>
      <c r="Z6" t="str">
        <f>IF(VAT!$C8="","",VAT!Z8)</f>
        <v/>
      </c>
      <c r="AA6" t="str">
        <f>IF(VAT!$C8="","",VAT!AA8)</f>
        <v/>
      </c>
      <c r="AB6" s="182" t="str">
        <f>IF(VAT!$C8="","",VAT!AB8)</f>
        <v/>
      </c>
      <c r="AC6" t="str">
        <f>IF(VAT!$C8="","",VAT!AC8)</f>
        <v/>
      </c>
      <c r="AD6" t="str">
        <f>IF(VAT!$C8="","",VAT!AD8)</f>
        <v/>
      </c>
      <c r="AE6" s="183" t="str">
        <f t="shared" ref="AE6:AE24" si="0">IF(C6="","",B6)</f>
        <v/>
      </c>
      <c r="AF6" t="str">
        <f>IF(VAT!$C8="","",VLOOKUP(IDENTIF!$C$5,'AUX1'!$B$5:$E$53,3,FALSE))</f>
        <v/>
      </c>
      <c r="AG6" s="20" t="str">
        <f>IF(VAT!$C8="","",VAT!AF8)</f>
        <v/>
      </c>
      <c r="AH6" s="20" t="str">
        <f>IF(VAT!$C8="","",VAT!AG8)</f>
        <v/>
      </c>
      <c r="AI6" s="20" t="str">
        <f>IF(VAT!$C8="","",VAT!AH8)</f>
        <v/>
      </c>
      <c r="AK6" s="184"/>
      <c r="AL6" s="184"/>
      <c r="AM6" s="185" t="str">
        <f t="shared" ref="AM6:AM24" si="1">IF(R6="","",R6)</f>
        <v/>
      </c>
      <c r="AN6" s="186" t="str">
        <f t="shared" ref="AN6:AN24" si="2">IF(AM6="","",AM6*$AN$2)</f>
        <v/>
      </c>
      <c r="AO6" s="187"/>
      <c r="AP6" s="185" t="str">
        <f t="shared" ref="AP6:AP24" si="3">IF(S6="","",IF(S6=0,"",S6))</f>
        <v/>
      </c>
      <c r="AQ6" s="185" t="str">
        <f>IF(AP6="","",VLOOKUP(T6,'AUX1'!$S$6:$U$9,2,0))</f>
        <v/>
      </c>
      <c r="AR6" s="188" t="str">
        <f t="shared" ref="AR6:AR24" si="4">IF(AP6="","",AP6*AQ6)</f>
        <v/>
      </c>
      <c r="AS6" s="189"/>
      <c r="AT6" s="185" t="str">
        <f t="shared" ref="AT6:AT24" si="5">IF(AP6="","",ROUND(((P6+Q6)-(N6+O6))*24,0))</f>
        <v/>
      </c>
      <c r="AU6" s="188" t="str">
        <f>IF(AP6="","",VLOOKUP(T6,'AUX1'!$S$6:$U$9,3,0))</f>
        <v/>
      </c>
      <c r="AV6" s="30">
        <f>IF(AP6&lt;=300,'AUX1'!$T$12,IF(AND(AP6&gt;300,AP6&lt;=600),'AUX1'!$T$13,IF(AND(AP6&gt;600,AP6&lt;=900),'AUX1'!$T$14,IF(AND(AP6&gt;900,AP6&lt;=1200),'AUX1'!$T$15,IF(AND(AP6&gt;1200,AP6&lt;=1500),'AUX1'!$T$16,IF(AP6&gt;1500,'AUX1'!$T$17))))))</f>
        <v>0</v>
      </c>
      <c r="AW6" s="190">
        <f t="shared" ref="AW6:AW24" si="6">IF(AT6="",0,AT6*AU6*AV6)</f>
        <v>0</v>
      </c>
      <c r="AX6" s="191" t="str">
        <f t="shared" ref="AX6:AY24" si="7">Z6</f>
        <v/>
      </c>
      <c r="AY6" s="191" t="str">
        <f t="shared" si="7"/>
        <v/>
      </c>
      <c r="AZ6" s="192" t="str">
        <f>IF(AB6="","",AB6*'AUX1'!$T$19)</f>
        <v/>
      </c>
    </row>
    <row r="7" spans="1:52" ht="15.75" customHeight="1" x14ac:dyDescent="0.25">
      <c r="B7" s="179">
        <v>3</v>
      </c>
      <c r="C7" t="str">
        <f>IF(VAT!$C9="","",VAT!C9)</f>
        <v/>
      </c>
      <c r="G7" t="str">
        <f>IF(VAT!$C9="","",VAT!G9)</f>
        <v/>
      </c>
      <c r="H7" t="str">
        <f>IF(VAT!$C9="","",VAT!H9)</f>
        <v/>
      </c>
      <c r="I7" t="str">
        <f>IF(VAT!$C9="","",VAT!I9)</f>
        <v/>
      </c>
      <c r="J7" t="str">
        <f>IF(VAT!$C9="","",IF(VAT!J9="","",VAT!J9))</f>
        <v/>
      </c>
      <c r="K7" t="str">
        <f>IF(VAT!$C9="","",IF(VAT!K9="","",VAT!K9))</f>
        <v/>
      </c>
      <c r="L7" t="str">
        <f>IF(VAT!$C9="","",VAT!L9)</f>
        <v/>
      </c>
      <c r="M7" t="str">
        <f>IF(VAT!$C9="","",VAT!M9)</f>
        <v/>
      </c>
      <c r="N7" s="180" t="str">
        <f>IF(VAT!$C9="","",VAT!N9)</f>
        <v/>
      </c>
      <c r="O7" s="181" t="str">
        <f>IF(VAT!$C9="","",VAT!O9)</f>
        <v/>
      </c>
      <c r="P7" s="180" t="str">
        <f>IF(VAT!$C9="","",VAT!P9)</f>
        <v/>
      </c>
      <c r="Q7" s="181" t="str">
        <f>IF(VAT!$C9="","",VAT!Q9)</f>
        <v/>
      </c>
      <c r="R7" t="str">
        <f>IF(VAT!$C9="","",VAT!R9)</f>
        <v/>
      </c>
      <c r="S7" t="str">
        <f>IF(VAT!$C9="","",VAT!S9)</f>
        <v/>
      </c>
      <c r="T7" t="str">
        <f>IF(VAT!$C9="","",VAT!T9)</f>
        <v/>
      </c>
      <c r="U7" t="str">
        <f>IF(VAT!$C9="","",VAT!U9)</f>
        <v/>
      </c>
      <c r="V7" t="str">
        <f>IF(VAT!$C9="","",VAT!V9)</f>
        <v/>
      </c>
      <c r="W7" t="str">
        <f>IF(VAT!$C9="","",VAT!W9)</f>
        <v/>
      </c>
      <c r="X7" t="str">
        <f>IF(VAT!$C9="","",VAT!X9)</f>
        <v/>
      </c>
      <c r="Y7" t="str">
        <f>IF(VAT!$C9="","",VAT!Y9)</f>
        <v/>
      </c>
      <c r="Z7" t="str">
        <f>IF(VAT!$C9="","",VAT!Z9)</f>
        <v/>
      </c>
      <c r="AA7" t="str">
        <f>IF(VAT!$C9="","",VAT!AA9)</f>
        <v/>
      </c>
      <c r="AB7" s="182" t="str">
        <f>IF(VAT!$C9="","",VAT!AB9)</f>
        <v/>
      </c>
      <c r="AC7" t="str">
        <f>IF(VAT!$C9="","",VAT!AC9)</f>
        <v/>
      </c>
      <c r="AD7" t="str">
        <f>IF(VAT!$C9="","",VAT!AD9)</f>
        <v/>
      </c>
      <c r="AE7" s="183" t="str">
        <f t="shared" si="0"/>
        <v/>
      </c>
      <c r="AF7" t="str">
        <f>IF(VAT!$C9="","",VLOOKUP(IDENTIF!$C$5,'AUX1'!$B$5:$E$53,3,FALSE))</f>
        <v/>
      </c>
      <c r="AG7" s="20" t="str">
        <f>IF(VAT!$C9="","",VAT!AF9)</f>
        <v/>
      </c>
      <c r="AH7" s="20" t="str">
        <f>IF(VAT!$C9="","",VAT!AG9)</f>
        <v/>
      </c>
      <c r="AI7" s="20" t="str">
        <f>IF(VAT!$C9="","",VAT!AH9)</f>
        <v/>
      </c>
      <c r="AK7" s="184"/>
      <c r="AL7" s="184"/>
      <c r="AM7" s="185" t="str">
        <f t="shared" si="1"/>
        <v/>
      </c>
      <c r="AN7" s="186" t="str">
        <f t="shared" si="2"/>
        <v/>
      </c>
      <c r="AO7" s="187"/>
      <c r="AP7" s="185" t="str">
        <f t="shared" si="3"/>
        <v/>
      </c>
      <c r="AQ7" s="185" t="str">
        <f>IF(AP7="","",VLOOKUP(T7,'AUX1'!$S$6:$U$9,2,0))</f>
        <v/>
      </c>
      <c r="AR7" s="188" t="str">
        <f t="shared" si="4"/>
        <v/>
      </c>
      <c r="AS7" s="189"/>
      <c r="AT7" s="185" t="str">
        <f t="shared" si="5"/>
        <v/>
      </c>
      <c r="AU7" s="188" t="str">
        <f>IF(AP7="","",VLOOKUP(T7,'AUX1'!$S$6:$U$9,3,0))</f>
        <v/>
      </c>
      <c r="AV7" s="30">
        <f>IF(AP7&lt;=300,'AUX1'!$T$12,IF(AND(AP7&gt;300,AP7&lt;=600),'AUX1'!$T$13,IF(AND(AP7&gt;600,AP7&lt;=900),'AUX1'!$T$14,IF(AND(AP7&gt;900,AP7&lt;=1200),'AUX1'!$T$15,IF(AND(AP7&gt;1200,AP7&lt;=1500),'AUX1'!$T$16,IF(AP7&gt;1500,'AUX1'!$T$17))))))</f>
        <v>0</v>
      </c>
      <c r="AW7" s="190">
        <f t="shared" si="6"/>
        <v>0</v>
      </c>
      <c r="AX7" s="191" t="str">
        <f t="shared" si="7"/>
        <v/>
      </c>
      <c r="AY7" s="191" t="str">
        <f t="shared" si="7"/>
        <v/>
      </c>
      <c r="AZ7" s="192" t="str">
        <f>IF(AB7="","",AB7*'AUX1'!$T$19)</f>
        <v/>
      </c>
    </row>
    <row r="8" spans="1:52" ht="15.75" customHeight="1" x14ac:dyDescent="0.25">
      <c r="B8" s="179">
        <v>4</v>
      </c>
      <c r="C8" t="str">
        <f>IF(VAT!$C10="","",VAT!C10)</f>
        <v/>
      </c>
      <c r="G8" t="str">
        <f>IF(VAT!$C10="","",VAT!G10)</f>
        <v/>
      </c>
      <c r="H8" t="str">
        <f>IF(VAT!$C10="","",VAT!H10)</f>
        <v/>
      </c>
      <c r="I8" t="str">
        <f>IF(VAT!$C10="","",VAT!I10)</f>
        <v/>
      </c>
      <c r="J8" t="str">
        <f>IF(VAT!$C10="","",IF(VAT!J10="","",VAT!J10))</f>
        <v/>
      </c>
      <c r="K8" t="str">
        <f>IF(VAT!$C10="","",IF(VAT!K10="","",VAT!K10))</f>
        <v/>
      </c>
      <c r="L8" t="str">
        <f>IF(VAT!$C10="","",VAT!L10)</f>
        <v/>
      </c>
      <c r="M8" t="str">
        <f>IF(VAT!$C10="","",VAT!M10)</f>
        <v/>
      </c>
      <c r="N8" s="180" t="str">
        <f>IF(VAT!$C10="","",VAT!N10)</f>
        <v/>
      </c>
      <c r="O8" s="181" t="str">
        <f>IF(VAT!$C10="","",VAT!O10)</f>
        <v/>
      </c>
      <c r="P8" s="180" t="str">
        <f>IF(VAT!$C10="","",VAT!P10)</f>
        <v/>
      </c>
      <c r="Q8" s="181" t="str">
        <f>IF(VAT!$C10="","",VAT!Q10)</f>
        <v/>
      </c>
      <c r="R8" t="str">
        <f>IF(VAT!$C10="","",VAT!R10)</f>
        <v/>
      </c>
      <c r="S8" t="str">
        <f>IF(VAT!$C10="","",VAT!S10)</f>
        <v/>
      </c>
      <c r="T8" t="str">
        <f>IF(VAT!$C10="","",VAT!T10)</f>
        <v/>
      </c>
      <c r="U8" t="str">
        <f>IF(VAT!$C10="","",VAT!U10)</f>
        <v/>
      </c>
      <c r="V8" t="str">
        <f>IF(VAT!$C10="","",VAT!V10)</f>
        <v/>
      </c>
      <c r="W8" t="str">
        <f>IF(VAT!$C10="","",VAT!W10)</f>
        <v/>
      </c>
      <c r="X8" t="str">
        <f>IF(VAT!$C10="","",VAT!X10)</f>
        <v/>
      </c>
      <c r="Y8" t="str">
        <f>IF(VAT!$C10="","",VAT!Y10)</f>
        <v/>
      </c>
      <c r="Z8" t="str">
        <f>IF(VAT!$C10="","",VAT!Z10)</f>
        <v/>
      </c>
      <c r="AA8" t="str">
        <f>IF(VAT!$C10="","",VAT!AA10)</f>
        <v/>
      </c>
      <c r="AB8" s="182" t="str">
        <f>IF(VAT!$C10="","",VAT!AB10)</f>
        <v/>
      </c>
      <c r="AC8" t="str">
        <f>IF(VAT!$C10="","",VAT!AC10)</f>
        <v/>
      </c>
      <c r="AD8" t="str">
        <f>IF(VAT!$C10="","",VAT!AD10)</f>
        <v/>
      </c>
      <c r="AE8" s="183" t="str">
        <f t="shared" si="0"/>
        <v/>
      </c>
      <c r="AF8" t="str">
        <f>IF(VAT!$C10="","",VLOOKUP(IDENTIF!$C$5,'AUX1'!$B$5:$E$53,3,FALSE))</f>
        <v/>
      </c>
      <c r="AG8" s="20" t="str">
        <f>IF(VAT!$C10="","",VAT!AF10)</f>
        <v/>
      </c>
      <c r="AH8" s="20" t="str">
        <f>IF(VAT!$C10="","",VAT!AG10)</f>
        <v/>
      </c>
      <c r="AI8" s="20" t="str">
        <f>IF(VAT!$C10="","",VAT!AH10)</f>
        <v/>
      </c>
      <c r="AK8" s="184"/>
      <c r="AL8" s="184"/>
      <c r="AM8" s="185" t="str">
        <f t="shared" si="1"/>
        <v/>
      </c>
      <c r="AN8" s="186" t="str">
        <f t="shared" si="2"/>
        <v/>
      </c>
      <c r="AO8" s="187"/>
      <c r="AP8" s="185" t="str">
        <f t="shared" si="3"/>
        <v/>
      </c>
      <c r="AQ8" s="185" t="str">
        <f>IF(AP8="","",VLOOKUP(T8,'AUX1'!$S$6:$U$9,2,0))</f>
        <v/>
      </c>
      <c r="AR8" s="188" t="str">
        <f t="shared" si="4"/>
        <v/>
      </c>
      <c r="AS8" s="189"/>
      <c r="AT8" s="185" t="str">
        <f t="shared" si="5"/>
        <v/>
      </c>
      <c r="AU8" s="188" t="str">
        <f>IF(AP8="","",VLOOKUP(T8,'AUX1'!$S$6:$U$9,3,0))</f>
        <v/>
      </c>
      <c r="AV8" s="30">
        <f>IF(AP8&lt;=300,'AUX1'!$T$12,IF(AND(AP8&gt;300,AP8&lt;=600),'AUX1'!$T$13,IF(AND(AP8&gt;600,AP8&lt;=900),'AUX1'!$T$14,IF(AND(AP8&gt;900,AP8&lt;=1200),'AUX1'!$T$15,IF(AND(AP8&gt;1200,AP8&lt;=1500),'AUX1'!$T$16,IF(AP8&gt;1500,'AUX1'!$T$17))))))</f>
        <v>0</v>
      </c>
      <c r="AW8" s="190">
        <f t="shared" si="6"/>
        <v>0</v>
      </c>
      <c r="AX8" s="191" t="str">
        <f t="shared" si="7"/>
        <v/>
      </c>
      <c r="AY8" s="191" t="str">
        <f t="shared" si="7"/>
        <v/>
      </c>
      <c r="AZ8" s="192" t="str">
        <f>IF(AB8="","",AB8*'AUX1'!$T$19)</f>
        <v/>
      </c>
    </row>
    <row r="9" spans="1:52" ht="15.75" customHeight="1" x14ac:dyDescent="0.25">
      <c r="B9" s="179">
        <v>5</v>
      </c>
      <c r="C9" t="str">
        <f>IF(VAT!$C11="","",VAT!C11)</f>
        <v/>
      </c>
      <c r="G9" t="str">
        <f>IF(VAT!$C11="","",VAT!G11)</f>
        <v/>
      </c>
      <c r="H9" t="str">
        <f>IF(VAT!$C11="","",VAT!H11)</f>
        <v/>
      </c>
      <c r="I9" t="str">
        <f>IF(VAT!$C11="","",VAT!I11)</f>
        <v/>
      </c>
      <c r="J9" t="str">
        <f>IF(VAT!$C11="","",IF(VAT!J11="","",VAT!J11))</f>
        <v/>
      </c>
      <c r="K9" t="str">
        <f>IF(VAT!$C11="","",IF(VAT!K11="","",VAT!K11))</f>
        <v/>
      </c>
      <c r="L9" t="str">
        <f>IF(VAT!$C11="","",VAT!L11)</f>
        <v/>
      </c>
      <c r="M9" t="str">
        <f>IF(VAT!$C11="","",VAT!M11)</f>
        <v/>
      </c>
      <c r="N9" s="180" t="str">
        <f>IF(VAT!$C11="","",VAT!N11)</f>
        <v/>
      </c>
      <c r="O9" s="181" t="str">
        <f>IF(VAT!$C11="","",VAT!O11)</f>
        <v/>
      </c>
      <c r="P9" s="180" t="str">
        <f>IF(VAT!$C11="","",VAT!P11)</f>
        <v/>
      </c>
      <c r="Q9" s="181" t="str">
        <f>IF(VAT!$C11="","",VAT!Q11)</f>
        <v/>
      </c>
      <c r="R9" t="str">
        <f>IF(VAT!$C11="","",VAT!R11)</f>
        <v/>
      </c>
      <c r="S9" t="str">
        <f>IF(VAT!$C11="","",VAT!S11)</f>
        <v/>
      </c>
      <c r="T9" t="str">
        <f>IF(VAT!$C11="","",VAT!T11)</f>
        <v/>
      </c>
      <c r="U9" t="str">
        <f>IF(VAT!$C11="","",VAT!U11)</f>
        <v/>
      </c>
      <c r="V9" t="str">
        <f>IF(VAT!$C11="","",VAT!V11)</f>
        <v/>
      </c>
      <c r="W9" t="str">
        <f>IF(VAT!$C11="","",VAT!W11)</f>
        <v/>
      </c>
      <c r="X9" t="str">
        <f>IF(VAT!$C11="","",VAT!X11)</f>
        <v/>
      </c>
      <c r="Y9" t="str">
        <f>IF(VAT!$C11="","",VAT!Y11)</f>
        <v/>
      </c>
      <c r="Z9" t="str">
        <f>IF(VAT!$C11="","",VAT!Z11)</f>
        <v/>
      </c>
      <c r="AA9" t="str">
        <f>IF(VAT!$C11="","",VAT!AA11)</f>
        <v/>
      </c>
      <c r="AB9" s="182" t="str">
        <f>IF(VAT!$C11="","",VAT!AB11)</f>
        <v/>
      </c>
      <c r="AC9" t="str">
        <f>IF(VAT!$C11="","",VAT!AC11)</f>
        <v/>
      </c>
      <c r="AD9" t="str">
        <f>IF(VAT!$C11="","",VAT!AD11)</f>
        <v/>
      </c>
      <c r="AE9" s="183" t="str">
        <f t="shared" si="0"/>
        <v/>
      </c>
      <c r="AF9" t="str">
        <f>IF(VAT!$C11="","",VLOOKUP(IDENTIF!$C$5,'AUX1'!$B$5:$E$53,3,FALSE))</f>
        <v/>
      </c>
      <c r="AG9" s="20" t="str">
        <f>IF(VAT!$C11="","",VAT!AF11)</f>
        <v/>
      </c>
      <c r="AH9" s="20" t="str">
        <f>IF(VAT!$C11="","",VAT!AG11)</f>
        <v/>
      </c>
      <c r="AI9" s="20" t="str">
        <f>IF(VAT!$C11="","",VAT!AH11)</f>
        <v/>
      </c>
      <c r="AK9" s="184"/>
      <c r="AL9" s="184"/>
      <c r="AM9" s="185" t="str">
        <f t="shared" si="1"/>
        <v/>
      </c>
      <c r="AN9" s="186" t="str">
        <f t="shared" si="2"/>
        <v/>
      </c>
      <c r="AO9" s="187"/>
      <c r="AP9" s="185" t="str">
        <f t="shared" si="3"/>
        <v/>
      </c>
      <c r="AQ9" s="185" t="str">
        <f>IF(AP9="","",VLOOKUP(T9,'AUX1'!$S$6:$U$9,2,0))</f>
        <v/>
      </c>
      <c r="AR9" s="188" t="str">
        <f t="shared" si="4"/>
        <v/>
      </c>
      <c r="AS9" s="189"/>
      <c r="AT9" s="185" t="str">
        <f t="shared" si="5"/>
        <v/>
      </c>
      <c r="AU9" s="188" t="str">
        <f>IF(AP9="","",VLOOKUP(T9,'AUX1'!$S$6:$U$9,3,0))</f>
        <v/>
      </c>
      <c r="AV9" s="30">
        <f>IF(AP9&lt;=300,'AUX1'!$T$12,IF(AND(AP9&gt;300,AP9&lt;=600),'AUX1'!$T$13,IF(AND(AP9&gt;600,AP9&lt;=900),'AUX1'!$T$14,IF(AND(AP9&gt;900,AP9&lt;=1200),'AUX1'!$T$15,IF(AND(AP9&gt;1200,AP9&lt;=1500),'AUX1'!$T$16,IF(AP9&gt;1500,'AUX1'!$T$17))))))</f>
        <v>0</v>
      </c>
      <c r="AW9" s="190">
        <f t="shared" si="6"/>
        <v>0</v>
      </c>
      <c r="AX9" s="191" t="str">
        <f t="shared" si="7"/>
        <v/>
      </c>
      <c r="AY9" s="191" t="str">
        <f t="shared" si="7"/>
        <v/>
      </c>
      <c r="AZ9" s="192" t="str">
        <f>IF(AB9="","",AB9*'AUX1'!$T$19)</f>
        <v/>
      </c>
    </row>
    <row r="10" spans="1:52" ht="15.75" customHeight="1" x14ac:dyDescent="0.25">
      <c r="B10" s="179">
        <v>6</v>
      </c>
      <c r="C10" t="str">
        <f>IF(VAT!$C12="","",VAT!C12)</f>
        <v/>
      </c>
      <c r="G10" t="str">
        <f>IF(VAT!$C12="","",VAT!G12)</f>
        <v/>
      </c>
      <c r="H10" t="str">
        <f>IF(VAT!$C12="","",VAT!H12)</f>
        <v/>
      </c>
      <c r="I10" t="str">
        <f>IF(VAT!$C12="","",VAT!I12)</f>
        <v/>
      </c>
      <c r="J10" t="str">
        <f>IF(VAT!$C12="","",IF(VAT!J12="","",VAT!J12))</f>
        <v/>
      </c>
      <c r="K10" t="str">
        <f>IF(VAT!$C12="","",IF(VAT!K12="","",VAT!K12))</f>
        <v/>
      </c>
      <c r="L10" t="str">
        <f>IF(VAT!$C12="","",VAT!L12)</f>
        <v/>
      </c>
      <c r="M10" t="str">
        <f>IF(VAT!$C12="","",VAT!M12)</f>
        <v/>
      </c>
      <c r="N10" s="180" t="str">
        <f>IF(VAT!$C12="","",VAT!N12)</f>
        <v/>
      </c>
      <c r="O10" s="181" t="str">
        <f>IF(VAT!$C12="","",VAT!O12)</f>
        <v/>
      </c>
      <c r="P10" s="180" t="str">
        <f>IF(VAT!$C12="","",VAT!P12)</f>
        <v/>
      </c>
      <c r="Q10" s="181" t="str">
        <f>IF(VAT!$C12="","",VAT!Q12)</f>
        <v/>
      </c>
      <c r="R10" t="str">
        <f>IF(VAT!$C12="","",VAT!R12)</f>
        <v/>
      </c>
      <c r="S10" t="str">
        <f>IF(VAT!$C12="","",VAT!S12)</f>
        <v/>
      </c>
      <c r="T10" t="str">
        <f>IF(VAT!$C12="","",VAT!T12)</f>
        <v/>
      </c>
      <c r="U10" t="str">
        <f>IF(VAT!$C12="","",VAT!U12)</f>
        <v/>
      </c>
      <c r="V10" t="str">
        <f>IF(VAT!$C12="","",VAT!V12)</f>
        <v/>
      </c>
      <c r="W10" t="str">
        <f>IF(VAT!$C12="","",VAT!W12)</f>
        <v/>
      </c>
      <c r="X10" t="str">
        <f>IF(VAT!$C12="","",VAT!X12)</f>
        <v/>
      </c>
      <c r="Y10" t="str">
        <f>IF(VAT!$C12="","",VAT!Y12)</f>
        <v/>
      </c>
      <c r="Z10" t="str">
        <f>IF(VAT!$C12="","",VAT!Z12)</f>
        <v/>
      </c>
      <c r="AA10" t="str">
        <f>IF(VAT!$C12="","",VAT!AA12)</f>
        <v/>
      </c>
      <c r="AB10" s="182" t="str">
        <f>IF(VAT!$C12="","",VAT!AB12)</f>
        <v/>
      </c>
      <c r="AC10" t="str">
        <f>IF(VAT!$C12="","",VAT!AC12)</f>
        <v/>
      </c>
      <c r="AD10" t="str">
        <f>IF(VAT!$C12="","",VAT!AD12)</f>
        <v/>
      </c>
      <c r="AE10" s="183" t="str">
        <f t="shared" si="0"/>
        <v/>
      </c>
      <c r="AF10" t="str">
        <f>IF(VAT!$C12="","",VLOOKUP(IDENTIF!$C$5,'AUX1'!$B$5:$E$53,3,FALSE))</f>
        <v/>
      </c>
      <c r="AG10" s="20" t="str">
        <f>IF(VAT!$C12="","",VAT!AF12)</f>
        <v/>
      </c>
      <c r="AH10" s="20" t="str">
        <f>IF(VAT!$C12="","",VAT!AG12)</f>
        <v/>
      </c>
      <c r="AI10" s="20" t="str">
        <f>IF(VAT!$C12="","",VAT!AH12)</f>
        <v/>
      </c>
      <c r="AK10" s="184"/>
      <c r="AL10" s="184"/>
      <c r="AM10" s="185" t="str">
        <f t="shared" si="1"/>
        <v/>
      </c>
      <c r="AN10" s="186" t="str">
        <f t="shared" si="2"/>
        <v/>
      </c>
      <c r="AO10" s="187"/>
      <c r="AP10" s="185" t="str">
        <f t="shared" si="3"/>
        <v/>
      </c>
      <c r="AQ10" s="185" t="str">
        <f>IF(AP10="","",VLOOKUP(T10,'AUX1'!$S$6:$U$9,2,0))</f>
        <v/>
      </c>
      <c r="AR10" s="188" t="str">
        <f t="shared" si="4"/>
        <v/>
      </c>
      <c r="AS10" s="189"/>
      <c r="AT10" s="185" t="str">
        <f t="shared" si="5"/>
        <v/>
      </c>
      <c r="AU10" s="188" t="str">
        <f>IF(AP10="","",VLOOKUP(T10,'AUX1'!$S$6:$U$9,3,0))</f>
        <v/>
      </c>
      <c r="AV10" s="30">
        <f>IF(AP10&lt;=300,'AUX1'!$T$12,IF(AND(AP10&gt;300,AP10&lt;=600),'AUX1'!$T$13,IF(AND(AP10&gt;600,AP10&lt;=900),'AUX1'!$T$14,IF(AND(AP10&gt;900,AP10&lt;=1200),'AUX1'!$T$15,IF(AND(AP10&gt;1200,AP10&lt;=1500),'AUX1'!$T$16,IF(AP10&gt;1500,'AUX1'!$T$17))))))</f>
        <v>0</v>
      </c>
      <c r="AW10" s="190">
        <f t="shared" si="6"/>
        <v>0</v>
      </c>
      <c r="AX10" s="191" t="str">
        <f t="shared" si="7"/>
        <v/>
      </c>
      <c r="AY10" s="191" t="str">
        <f t="shared" si="7"/>
        <v/>
      </c>
      <c r="AZ10" s="192" t="str">
        <f>IF(AB10="","",AB10*'AUX1'!$T$19)</f>
        <v/>
      </c>
    </row>
    <row r="11" spans="1:52" ht="15.75" customHeight="1" x14ac:dyDescent="0.25">
      <c r="B11" s="179">
        <v>7</v>
      </c>
      <c r="C11" t="str">
        <f>IF(VAT!$C13="","",VAT!C13)</f>
        <v/>
      </c>
      <c r="G11" t="str">
        <f>IF(VAT!$C13="","",VAT!G13)</f>
        <v/>
      </c>
      <c r="H11" t="str">
        <f>IF(VAT!$C13="","",VAT!H13)</f>
        <v/>
      </c>
      <c r="I11" t="str">
        <f>IF(VAT!$C13="","",VAT!I13)</f>
        <v/>
      </c>
      <c r="J11" t="str">
        <f>IF(VAT!$C13="","",IF(VAT!J13="","",VAT!J13))</f>
        <v/>
      </c>
      <c r="K11" t="str">
        <f>IF(VAT!$C13="","",IF(VAT!K13="","",VAT!K13))</f>
        <v/>
      </c>
      <c r="L11" t="str">
        <f>IF(VAT!$C13="","",VAT!L13)</f>
        <v/>
      </c>
      <c r="M11" t="str">
        <f>IF(VAT!$C13="","",VAT!M13)</f>
        <v/>
      </c>
      <c r="N11" s="180" t="str">
        <f>IF(VAT!$C13="","",VAT!N13)</f>
        <v/>
      </c>
      <c r="O11" s="181" t="str">
        <f>IF(VAT!$C13="","",VAT!O13)</f>
        <v/>
      </c>
      <c r="P11" s="180" t="str">
        <f>IF(VAT!$C13="","",VAT!P13)</f>
        <v/>
      </c>
      <c r="Q11" s="181" t="str">
        <f>IF(VAT!$C13="","",VAT!Q13)</f>
        <v/>
      </c>
      <c r="R11" t="str">
        <f>IF(VAT!$C13="","",VAT!R13)</f>
        <v/>
      </c>
      <c r="S11" t="str">
        <f>IF(VAT!$C13="","",VAT!S13)</f>
        <v/>
      </c>
      <c r="T11" t="str">
        <f>IF(VAT!$C13="","",VAT!T13)</f>
        <v/>
      </c>
      <c r="U11" t="str">
        <f>IF(VAT!$C13="","",VAT!U13)</f>
        <v/>
      </c>
      <c r="V11" t="str">
        <f>IF(VAT!$C13="","",VAT!V13)</f>
        <v/>
      </c>
      <c r="W11" t="str">
        <f>IF(VAT!$C13="","",VAT!W13)</f>
        <v/>
      </c>
      <c r="X11" t="str">
        <f>IF(VAT!$C13="","",VAT!X13)</f>
        <v/>
      </c>
      <c r="Y11" t="str">
        <f>IF(VAT!$C13="","",VAT!Y13)</f>
        <v/>
      </c>
      <c r="Z11" t="str">
        <f>IF(VAT!$C13="","",VAT!Z13)</f>
        <v/>
      </c>
      <c r="AA11" t="str">
        <f>IF(VAT!$C13="","",VAT!AA13)</f>
        <v/>
      </c>
      <c r="AB11" s="182" t="str">
        <f>IF(VAT!$C13="","",VAT!AB13)</f>
        <v/>
      </c>
      <c r="AC11" t="str">
        <f>IF(VAT!$C13="","",VAT!AC13)</f>
        <v/>
      </c>
      <c r="AD11" t="str">
        <f>IF(VAT!$C13="","",VAT!AD13)</f>
        <v/>
      </c>
      <c r="AE11" s="183" t="str">
        <f t="shared" si="0"/>
        <v/>
      </c>
      <c r="AF11" t="str">
        <f>IF(VAT!$C13="","",VLOOKUP(IDENTIF!$C$5,'AUX1'!$B$5:$E$53,3,FALSE))</f>
        <v/>
      </c>
      <c r="AG11" s="20" t="str">
        <f>IF(VAT!$C13="","",VAT!AF13)</f>
        <v/>
      </c>
      <c r="AH11" s="20" t="str">
        <f>IF(VAT!$C13="","",VAT!AG13)</f>
        <v/>
      </c>
      <c r="AI11" s="20" t="str">
        <f>IF(VAT!$C13="","",VAT!AH13)</f>
        <v/>
      </c>
      <c r="AK11" s="184"/>
      <c r="AL11" s="184"/>
      <c r="AM11" s="185" t="str">
        <f t="shared" si="1"/>
        <v/>
      </c>
      <c r="AN11" s="186" t="str">
        <f t="shared" si="2"/>
        <v/>
      </c>
      <c r="AO11" s="187"/>
      <c r="AP11" s="185" t="str">
        <f t="shared" si="3"/>
        <v/>
      </c>
      <c r="AQ11" s="185" t="str">
        <f>IF(AP11="","",VLOOKUP(T11,'AUX1'!$S$6:$U$9,2,0))</f>
        <v/>
      </c>
      <c r="AR11" s="188" t="str">
        <f t="shared" si="4"/>
        <v/>
      </c>
      <c r="AS11" s="189"/>
      <c r="AT11" s="185" t="str">
        <f t="shared" si="5"/>
        <v/>
      </c>
      <c r="AU11" s="188" t="str">
        <f>IF(AP11="","",VLOOKUP(T11,'AUX1'!$S$6:$U$9,3,0))</f>
        <v/>
      </c>
      <c r="AV11" s="30">
        <f>IF(AP11&lt;=300,'AUX1'!$T$12,IF(AND(AP11&gt;300,AP11&lt;=600),'AUX1'!$T$13,IF(AND(AP11&gt;600,AP11&lt;=900),'AUX1'!$T$14,IF(AND(AP11&gt;900,AP11&lt;=1200),'AUX1'!$T$15,IF(AND(AP11&gt;1200,AP11&lt;=1500),'AUX1'!$T$16,IF(AP11&gt;1500,'AUX1'!$T$17))))))</f>
        <v>0</v>
      </c>
      <c r="AW11" s="190">
        <f t="shared" si="6"/>
        <v>0</v>
      </c>
      <c r="AX11" s="191" t="str">
        <f t="shared" si="7"/>
        <v/>
      </c>
      <c r="AY11" s="191" t="str">
        <f t="shared" si="7"/>
        <v/>
      </c>
      <c r="AZ11" s="192" t="str">
        <f>IF(AB11="","",AB11*'AUX1'!$T$19)</f>
        <v/>
      </c>
    </row>
    <row r="12" spans="1:52" ht="15.75" customHeight="1" x14ac:dyDescent="0.25">
      <c r="B12" s="179">
        <v>8</v>
      </c>
      <c r="C12" t="str">
        <f>IF(VAT!$C14="","",VAT!C14)</f>
        <v/>
      </c>
      <c r="G12" t="str">
        <f>IF(VAT!$C14="","",VAT!G14)</f>
        <v/>
      </c>
      <c r="H12" t="str">
        <f>IF(VAT!$C14="","",VAT!H14)</f>
        <v/>
      </c>
      <c r="I12" t="str">
        <f>IF(VAT!$C14="","",VAT!I14)</f>
        <v/>
      </c>
      <c r="J12" t="str">
        <f>IF(VAT!$C14="","",IF(VAT!J14="","",VAT!J14))</f>
        <v/>
      </c>
      <c r="K12" t="str">
        <f>IF(VAT!$C14="","",IF(VAT!K14="","",VAT!K14))</f>
        <v/>
      </c>
      <c r="L12" t="str">
        <f>IF(VAT!$C14="","",VAT!L14)</f>
        <v/>
      </c>
      <c r="M12" t="str">
        <f>IF(VAT!$C14="","",VAT!M14)</f>
        <v/>
      </c>
      <c r="N12" s="180" t="str">
        <f>IF(VAT!$C14="","",VAT!N14)</f>
        <v/>
      </c>
      <c r="O12" s="181" t="str">
        <f>IF(VAT!$C14="","",VAT!O14)</f>
        <v/>
      </c>
      <c r="P12" s="180" t="str">
        <f>IF(VAT!$C14="","",VAT!P14)</f>
        <v/>
      </c>
      <c r="Q12" s="181" t="str">
        <f>IF(VAT!$C14="","",VAT!Q14)</f>
        <v/>
      </c>
      <c r="R12" t="str">
        <f>IF(VAT!$C14="","",VAT!R14)</f>
        <v/>
      </c>
      <c r="S12" t="str">
        <f>IF(VAT!$C14="","",VAT!S14)</f>
        <v/>
      </c>
      <c r="T12" t="str">
        <f>IF(VAT!$C14="","",VAT!T14)</f>
        <v/>
      </c>
      <c r="U12" t="str">
        <f>IF(VAT!$C14="","",VAT!U14)</f>
        <v/>
      </c>
      <c r="V12" t="str">
        <f>IF(VAT!$C14="","",VAT!V14)</f>
        <v/>
      </c>
      <c r="W12" t="str">
        <f>IF(VAT!$C14="","",VAT!W14)</f>
        <v/>
      </c>
      <c r="X12" t="str">
        <f>IF(VAT!$C14="","",VAT!X14)</f>
        <v/>
      </c>
      <c r="Y12" t="str">
        <f>IF(VAT!$C14="","",VAT!Y14)</f>
        <v/>
      </c>
      <c r="Z12" t="str">
        <f>IF(VAT!$C14="","",VAT!Z14)</f>
        <v/>
      </c>
      <c r="AA12" t="str">
        <f>IF(VAT!$C14="","",VAT!AA14)</f>
        <v/>
      </c>
      <c r="AB12" s="182" t="str">
        <f>IF(VAT!$C14="","",VAT!AB14)</f>
        <v/>
      </c>
      <c r="AC12" t="str">
        <f>IF(VAT!$C14="","",VAT!AC14)</f>
        <v/>
      </c>
      <c r="AD12" t="str">
        <f>IF(VAT!$C14="","",VAT!AD14)</f>
        <v/>
      </c>
      <c r="AE12" s="183" t="str">
        <f t="shared" si="0"/>
        <v/>
      </c>
      <c r="AF12" t="str">
        <f>IF(VAT!$C14="","",VLOOKUP(IDENTIF!$C$5,'AUX1'!$B$5:$E$53,3,FALSE))</f>
        <v/>
      </c>
      <c r="AG12" s="20" t="str">
        <f>IF(VAT!$C14="","",VAT!AF14)</f>
        <v/>
      </c>
      <c r="AH12" s="20" t="str">
        <f>IF(VAT!$C14="","",VAT!AG14)</f>
        <v/>
      </c>
      <c r="AI12" s="20" t="str">
        <f>IF(VAT!$C14="","",VAT!AH14)</f>
        <v/>
      </c>
      <c r="AK12" s="184"/>
      <c r="AL12" s="184"/>
      <c r="AM12" s="185" t="str">
        <f t="shared" si="1"/>
        <v/>
      </c>
      <c r="AN12" s="186" t="str">
        <f t="shared" si="2"/>
        <v/>
      </c>
      <c r="AO12" s="187"/>
      <c r="AP12" s="185" t="str">
        <f t="shared" si="3"/>
        <v/>
      </c>
      <c r="AQ12" s="185" t="str">
        <f>IF(AP12="","",VLOOKUP(T12,'AUX1'!$S$6:$U$9,2,0))</f>
        <v/>
      </c>
      <c r="AR12" s="188" t="str">
        <f t="shared" si="4"/>
        <v/>
      </c>
      <c r="AS12" s="189"/>
      <c r="AT12" s="185" t="str">
        <f t="shared" si="5"/>
        <v/>
      </c>
      <c r="AU12" s="188" t="str">
        <f>IF(AP12="","",VLOOKUP(T12,'AUX1'!$S$6:$U$9,3,0))</f>
        <v/>
      </c>
      <c r="AV12" s="30">
        <f>IF(AP12&lt;=300,'AUX1'!$T$12,IF(AND(AP12&gt;300,AP12&lt;=600),'AUX1'!$T$13,IF(AND(AP12&gt;600,AP12&lt;=900),'AUX1'!$T$14,IF(AND(AP12&gt;900,AP12&lt;=1200),'AUX1'!$T$15,IF(AND(AP12&gt;1200,AP12&lt;=1500),'AUX1'!$T$16,IF(AP12&gt;1500,'AUX1'!$T$17))))))</f>
        <v>0</v>
      </c>
      <c r="AW12" s="190">
        <f t="shared" si="6"/>
        <v>0</v>
      </c>
      <c r="AX12" s="191" t="str">
        <f t="shared" si="7"/>
        <v/>
      </c>
      <c r="AY12" s="191" t="str">
        <f t="shared" si="7"/>
        <v/>
      </c>
      <c r="AZ12" s="192" t="str">
        <f>IF(AB12="","",AB12*'AUX1'!$T$19)</f>
        <v/>
      </c>
    </row>
    <row r="13" spans="1:52" ht="15.75" customHeight="1" x14ac:dyDescent="0.25">
      <c r="B13" s="179">
        <v>9</v>
      </c>
      <c r="C13" t="str">
        <f>IF(VAT!$C15="","",VAT!C15)</f>
        <v/>
      </c>
      <c r="G13" t="str">
        <f>IF(VAT!$C15="","",VAT!G15)</f>
        <v/>
      </c>
      <c r="H13" t="str">
        <f>IF(VAT!$C15="","",VAT!H15)</f>
        <v/>
      </c>
      <c r="I13" t="str">
        <f>IF(VAT!$C15="","",VAT!I15)</f>
        <v/>
      </c>
      <c r="J13" t="str">
        <f>IF(VAT!$C15="","",IF(VAT!J15="","",VAT!J15))</f>
        <v/>
      </c>
      <c r="K13" t="str">
        <f>IF(VAT!$C15="","",IF(VAT!K15="","",VAT!K15))</f>
        <v/>
      </c>
      <c r="L13" t="str">
        <f>IF(VAT!$C15="","",VAT!L15)</f>
        <v/>
      </c>
      <c r="M13" t="str">
        <f>IF(VAT!$C15="","",VAT!M15)</f>
        <v/>
      </c>
      <c r="N13" s="180" t="str">
        <f>IF(VAT!$C15="","",VAT!N15)</f>
        <v/>
      </c>
      <c r="O13" s="181" t="str">
        <f>IF(VAT!$C15="","",VAT!O15)</f>
        <v/>
      </c>
      <c r="P13" s="180" t="str">
        <f>IF(VAT!$C15="","",VAT!P15)</f>
        <v/>
      </c>
      <c r="Q13" s="181" t="str">
        <f>IF(VAT!$C15="","",VAT!Q15)</f>
        <v/>
      </c>
      <c r="R13" t="str">
        <f>IF(VAT!$C15="","",VAT!R15)</f>
        <v/>
      </c>
      <c r="S13" t="str">
        <f>IF(VAT!$C15="","",VAT!S15)</f>
        <v/>
      </c>
      <c r="T13" t="str">
        <f>IF(VAT!$C15="","",VAT!T15)</f>
        <v/>
      </c>
      <c r="U13" t="str">
        <f>IF(VAT!$C15="","",VAT!U15)</f>
        <v/>
      </c>
      <c r="V13" t="str">
        <f>IF(VAT!$C15="","",VAT!V15)</f>
        <v/>
      </c>
      <c r="W13" t="str">
        <f>IF(VAT!$C15="","",VAT!W15)</f>
        <v/>
      </c>
      <c r="X13" t="str">
        <f>IF(VAT!$C15="","",VAT!X15)</f>
        <v/>
      </c>
      <c r="Y13" t="str">
        <f>IF(VAT!$C15="","",VAT!Y15)</f>
        <v/>
      </c>
      <c r="Z13" t="str">
        <f>IF(VAT!$C15="","",VAT!Z15)</f>
        <v/>
      </c>
      <c r="AA13" t="str">
        <f>IF(VAT!$C15="","",VAT!AA15)</f>
        <v/>
      </c>
      <c r="AB13" s="182" t="str">
        <f>IF(VAT!$C15="","",VAT!AB15)</f>
        <v/>
      </c>
      <c r="AC13" t="str">
        <f>IF(VAT!$C15="","",VAT!AC15)</f>
        <v/>
      </c>
      <c r="AD13" t="str">
        <f>IF(VAT!$C15="","",VAT!AD15)</f>
        <v/>
      </c>
      <c r="AE13" s="183" t="str">
        <f t="shared" si="0"/>
        <v/>
      </c>
      <c r="AF13" t="str">
        <f>IF(VAT!$C15="","",VLOOKUP(IDENTIF!$C$5,'AUX1'!$B$5:$E$53,3,FALSE))</f>
        <v/>
      </c>
      <c r="AG13" s="20" t="str">
        <f>IF(VAT!$C15="","",VAT!AF15)</f>
        <v/>
      </c>
      <c r="AH13" s="20" t="str">
        <f>IF(VAT!$C15="","",VAT!AG15)</f>
        <v/>
      </c>
      <c r="AI13" s="20" t="str">
        <f>IF(VAT!$C15="","",VAT!AH15)</f>
        <v/>
      </c>
      <c r="AK13" s="184"/>
      <c r="AL13" s="184"/>
      <c r="AM13" s="185" t="str">
        <f t="shared" si="1"/>
        <v/>
      </c>
      <c r="AN13" s="186" t="str">
        <f t="shared" si="2"/>
        <v/>
      </c>
      <c r="AO13" s="187"/>
      <c r="AP13" s="185" t="str">
        <f t="shared" si="3"/>
        <v/>
      </c>
      <c r="AQ13" s="185" t="str">
        <f>IF(AP13="","",VLOOKUP(T13,'AUX1'!$S$6:$U$9,2,0))</f>
        <v/>
      </c>
      <c r="AR13" s="188" t="str">
        <f t="shared" si="4"/>
        <v/>
      </c>
      <c r="AS13" s="189"/>
      <c r="AT13" s="185" t="str">
        <f t="shared" si="5"/>
        <v/>
      </c>
      <c r="AU13" s="188" t="str">
        <f>IF(AP13="","",VLOOKUP(T13,'AUX1'!$S$6:$U$9,3,0))</f>
        <v/>
      </c>
      <c r="AV13" s="30">
        <f>IF(AP13&lt;=300,'AUX1'!$T$12,IF(AND(AP13&gt;300,AP13&lt;=600),'AUX1'!$T$13,IF(AND(AP13&gt;600,AP13&lt;=900),'AUX1'!$T$14,IF(AND(AP13&gt;900,AP13&lt;=1200),'AUX1'!$T$15,IF(AND(AP13&gt;1200,AP13&lt;=1500),'AUX1'!$T$16,IF(AP13&gt;1500,'AUX1'!$T$17))))))</f>
        <v>0</v>
      </c>
      <c r="AW13" s="190">
        <f t="shared" si="6"/>
        <v>0</v>
      </c>
      <c r="AX13" s="191" t="str">
        <f t="shared" si="7"/>
        <v/>
      </c>
      <c r="AY13" s="191" t="str">
        <f t="shared" si="7"/>
        <v/>
      </c>
      <c r="AZ13" s="192" t="str">
        <f>IF(AB13="","",AB13*'AUX1'!$T$19)</f>
        <v/>
      </c>
    </row>
    <row r="14" spans="1:52" ht="15.75" customHeight="1" x14ac:dyDescent="0.25">
      <c r="B14" s="179">
        <v>10</v>
      </c>
      <c r="C14" t="str">
        <f>IF(VAT!$C16="","",VAT!C16)</f>
        <v/>
      </c>
      <c r="G14" t="str">
        <f>IF(VAT!$C16="","",VAT!G16)</f>
        <v/>
      </c>
      <c r="H14" t="str">
        <f>IF(VAT!$C16="","",VAT!H16)</f>
        <v/>
      </c>
      <c r="I14" t="str">
        <f>IF(VAT!$C16="","",VAT!I16)</f>
        <v/>
      </c>
      <c r="J14" t="str">
        <f>IF(VAT!$C16="","",IF(VAT!J16="","",VAT!J16))</f>
        <v/>
      </c>
      <c r="K14" t="str">
        <f>IF(VAT!$C16="","",IF(VAT!K16="","",VAT!K16))</f>
        <v/>
      </c>
      <c r="L14" t="str">
        <f>IF(VAT!$C16="","",VAT!L16)</f>
        <v/>
      </c>
      <c r="M14" t="str">
        <f>IF(VAT!$C16="","",VAT!M16)</f>
        <v/>
      </c>
      <c r="N14" s="180" t="str">
        <f>IF(VAT!$C16="","",VAT!N16)</f>
        <v/>
      </c>
      <c r="O14" s="181" t="str">
        <f>IF(VAT!$C16="","",VAT!O16)</f>
        <v/>
      </c>
      <c r="P14" s="180" t="str">
        <f>IF(VAT!$C16="","",VAT!P16)</f>
        <v/>
      </c>
      <c r="Q14" s="181" t="str">
        <f>IF(VAT!$C16="","",VAT!Q16)</f>
        <v/>
      </c>
      <c r="R14" t="str">
        <f>IF(VAT!$C16="","",VAT!R16)</f>
        <v/>
      </c>
      <c r="S14" t="str">
        <f>IF(VAT!$C16="","",VAT!S16)</f>
        <v/>
      </c>
      <c r="T14" t="str">
        <f>IF(VAT!$C16="","",VAT!T16)</f>
        <v/>
      </c>
      <c r="U14" t="str">
        <f>IF(VAT!$C16="","",VAT!U16)</f>
        <v/>
      </c>
      <c r="V14" t="str">
        <f>IF(VAT!$C16="","",VAT!V16)</f>
        <v/>
      </c>
      <c r="W14" t="str">
        <f>IF(VAT!$C16="","",VAT!W16)</f>
        <v/>
      </c>
      <c r="X14" t="str">
        <f>IF(VAT!$C16="","",VAT!X16)</f>
        <v/>
      </c>
      <c r="Y14" t="str">
        <f>IF(VAT!$C16="","",VAT!Y16)</f>
        <v/>
      </c>
      <c r="Z14" t="str">
        <f>IF(VAT!$C16="","",VAT!Z16)</f>
        <v/>
      </c>
      <c r="AA14" t="str">
        <f>IF(VAT!$C16="","",VAT!AA16)</f>
        <v/>
      </c>
      <c r="AB14" s="182" t="str">
        <f>IF(VAT!$C16="","",VAT!AB16)</f>
        <v/>
      </c>
      <c r="AC14" t="str">
        <f>IF(VAT!$C16="","",VAT!AC16)</f>
        <v/>
      </c>
      <c r="AD14" t="str">
        <f>IF(VAT!$C16="","",VAT!AD16)</f>
        <v/>
      </c>
      <c r="AE14" s="183" t="str">
        <f t="shared" si="0"/>
        <v/>
      </c>
      <c r="AF14" t="str">
        <f>IF(VAT!$C16="","",VLOOKUP(IDENTIF!$C$5,'AUX1'!$B$5:$E$53,3,FALSE))</f>
        <v/>
      </c>
      <c r="AG14" s="20" t="str">
        <f>IF(VAT!$C16="","",VAT!AF16)</f>
        <v/>
      </c>
      <c r="AH14" s="20" t="str">
        <f>IF(VAT!$C16="","",VAT!AG16)</f>
        <v/>
      </c>
      <c r="AI14" s="20" t="str">
        <f>IF(VAT!$C16="","",VAT!AH16)</f>
        <v/>
      </c>
      <c r="AK14" s="184"/>
      <c r="AL14" s="184"/>
      <c r="AM14" s="185" t="str">
        <f t="shared" si="1"/>
        <v/>
      </c>
      <c r="AN14" s="186" t="str">
        <f t="shared" si="2"/>
        <v/>
      </c>
      <c r="AO14" s="187"/>
      <c r="AP14" s="185" t="str">
        <f t="shared" si="3"/>
        <v/>
      </c>
      <c r="AQ14" s="185" t="str">
        <f>IF(AP14="","",VLOOKUP(T14,'AUX1'!$S$6:$U$9,2,0))</f>
        <v/>
      </c>
      <c r="AR14" s="188" t="str">
        <f t="shared" si="4"/>
        <v/>
      </c>
      <c r="AS14" s="189"/>
      <c r="AT14" s="185" t="str">
        <f t="shared" si="5"/>
        <v/>
      </c>
      <c r="AU14" s="188" t="str">
        <f>IF(AP14="","",VLOOKUP(T14,'AUX1'!$S$6:$U$9,3,0))</f>
        <v/>
      </c>
      <c r="AV14" s="30">
        <f>IF(AP14&lt;=300,'AUX1'!$T$12,IF(AND(AP14&gt;300,AP14&lt;=600),'AUX1'!$T$13,IF(AND(AP14&gt;600,AP14&lt;=900),'AUX1'!$T$14,IF(AND(AP14&gt;900,AP14&lt;=1200),'AUX1'!$T$15,IF(AND(AP14&gt;1200,AP14&lt;=1500),'AUX1'!$T$16,IF(AP14&gt;1500,'AUX1'!$T$17))))))</f>
        <v>0</v>
      </c>
      <c r="AW14" s="190">
        <f t="shared" si="6"/>
        <v>0</v>
      </c>
      <c r="AX14" s="191" t="str">
        <f t="shared" si="7"/>
        <v/>
      </c>
      <c r="AY14" s="191" t="str">
        <f t="shared" si="7"/>
        <v/>
      </c>
      <c r="AZ14" s="192" t="str">
        <f>IF(AB14="","",AB14*'AUX1'!$T$19)</f>
        <v/>
      </c>
    </row>
    <row r="15" spans="1:52" ht="15.75" customHeight="1" x14ac:dyDescent="0.25">
      <c r="B15" s="179">
        <v>11</v>
      </c>
      <c r="C15" t="str">
        <f>IF(VAT!$C17="","",VAT!C17)</f>
        <v/>
      </c>
      <c r="G15" t="str">
        <f>IF(VAT!$C17="","",VAT!G17)</f>
        <v/>
      </c>
      <c r="H15" t="str">
        <f>IF(VAT!$C17="","",VAT!H17)</f>
        <v/>
      </c>
      <c r="I15" t="str">
        <f>IF(VAT!$C17="","",VAT!I17)</f>
        <v/>
      </c>
      <c r="J15" t="str">
        <f>IF(VAT!$C17="","",IF(VAT!J17="","",VAT!J17))</f>
        <v/>
      </c>
      <c r="K15" t="str">
        <f>IF(VAT!$C17="","",IF(VAT!K17="","",VAT!K17))</f>
        <v/>
      </c>
      <c r="L15" t="str">
        <f>IF(VAT!$C17="","",VAT!L17)</f>
        <v/>
      </c>
      <c r="M15" t="str">
        <f>IF(VAT!$C17="","",VAT!M17)</f>
        <v/>
      </c>
      <c r="N15" s="180" t="str">
        <f>IF(VAT!$C17="","",VAT!N17)</f>
        <v/>
      </c>
      <c r="O15" s="181" t="str">
        <f>IF(VAT!$C17="","",VAT!O17)</f>
        <v/>
      </c>
      <c r="P15" s="180" t="str">
        <f>IF(VAT!$C17="","",VAT!P17)</f>
        <v/>
      </c>
      <c r="Q15" s="181" t="str">
        <f>IF(VAT!$C17="","",VAT!Q17)</f>
        <v/>
      </c>
      <c r="R15" t="str">
        <f>IF(VAT!$C17="","",VAT!R17)</f>
        <v/>
      </c>
      <c r="S15" t="str">
        <f>IF(VAT!$C17="","",VAT!S17)</f>
        <v/>
      </c>
      <c r="T15" t="str">
        <f>IF(VAT!$C17="","",VAT!T17)</f>
        <v/>
      </c>
      <c r="U15" t="str">
        <f>IF(VAT!$C17="","",VAT!U17)</f>
        <v/>
      </c>
      <c r="V15" t="str">
        <f>IF(VAT!$C17="","",VAT!V17)</f>
        <v/>
      </c>
      <c r="W15" t="str">
        <f>IF(VAT!$C17="","",VAT!W17)</f>
        <v/>
      </c>
      <c r="X15" t="str">
        <f>IF(VAT!$C17="","",VAT!X17)</f>
        <v/>
      </c>
      <c r="Y15" t="str">
        <f>IF(VAT!$C17="","",VAT!Y17)</f>
        <v/>
      </c>
      <c r="Z15" t="str">
        <f>IF(VAT!$C17="","",VAT!Z17)</f>
        <v/>
      </c>
      <c r="AA15" t="str">
        <f>IF(VAT!$C17="","",VAT!AA17)</f>
        <v/>
      </c>
      <c r="AB15" s="182" t="str">
        <f>IF(VAT!$C17="","",VAT!AB17)</f>
        <v/>
      </c>
      <c r="AC15" t="str">
        <f>IF(VAT!$C17="","",VAT!AC17)</f>
        <v/>
      </c>
      <c r="AD15" t="str">
        <f>IF(VAT!$C17="","",VAT!AD17)</f>
        <v/>
      </c>
      <c r="AE15" s="183" t="str">
        <f t="shared" si="0"/>
        <v/>
      </c>
      <c r="AF15" t="str">
        <f>IF(VAT!$C17="","",VLOOKUP(IDENTIF!$C$5,'AUX1'!$B$5:$E$53,3,FALSE))</f>
        <v/>
      </c>
      <c r="AG15" s="20" t="str">
        <f>IF(VAT!$C17="","",VAT!AF17)</f>
        <v/>
      </c>
      <c r="AH15" s="20" t="str">
        <f>IF(VAT!$C17="","",VAT!AG17)</f>
        <v/>
      </c>
      <c r="AI15" s="20" t="str">
        <f>IF(VAT!$C17="","",VAT!AH17)</f>
        <v/>
      </c>
      <c r="AK15" s="184"/>
      <c r="AL15" s="184"/>
      <c r="AM15" s="185" t="str">
        <f t="shared" si="1"/>
        <v/>
      </c>
      <c r="AN15" s="186" t="str">
        <f t="shared" si="2"/>
        <v/>
      </c>
      <c r="AO15" s="187"/>
      <c r="AP15" s="185" t="str">
        <f t="shared" si="3"/>
        <v/>
      </c>
      <c r="AQ15" s="185" t="str">
        <f>IF(AP15="","",VLOOKUP(T15,'AUX1'!$S$6:$U$9,2,0))</f>
        <v/>
      </c>
      <c r="AR15" s="188" t="str">
        <f t="shared" si="4"/>
        <v/>
      </c>
      <c r="AS15" s="189"/>
      <c r="AT15" s="185" t="str">
        <f t="shared" si="5"/>
        <v/>
      </c>
      <c r="AU15" s="188" t="str">
        <f>IF(AP15="","",VLOOKUP(T15,'AUX1'!$S$6:$U$9,3,0))</f>
        <v/>
      </c>
      <c r="AV15" s="30">
        <f>IF(AP15&lt;=300,'AUX1'!$T$12,IF(AND(AP15&gt;300,AP15&lt;=600),'AUX1'!$T$13,IF(AND(AP15&gt;600,AP15&lt;=900),'AUX1'!$T$14,IF(AND(AP15&gt;900,AP15&lt;=1200),'AUX1'!$T$15,IF(AND(AP15&gt;1200,AP15&lt;=1500),'AUX1'!$T$16,IF(AP15&gt;1500,'AUX1'!$T$17))))))</f>
        <v>0</v>
      </c>
      <c r="AW15" s="190">
        <f t="shared" si="6"/>
        <v>0</v>
      </c>
      <c r="AX15" s="191" t="str">
        <f t="shared" si="7"/>
        <v/>
      </c>
      <c r="AY15" s="191" t="str">
        <f t="shared" si="7"/>
        <v/>
      </c>
      <c r="AZ15" s="192" t="str">
        <f>IF(AB15="","",AB15*'AUX1'!$T$19)</f>
        <v/>
      </c>
    </row>
    <row r="16" spans="1:52" ht="15.75" customHeight="1" x14ac:dyDescent="0.25">
      <c r="B16" s="179">
        <v>12</v>
      </c>
      <c r="C16" t="str">
        <f>IF(VAT!$C18="","",VAT!C18)</f>
        <v/>
      </c>
      <c r="G16" t="str">
        <f>IF(VAT!$C18="","",VAT!G18)</f>
        <v/>
      </c>
      <c r="H16" t="str">
        <f>IF(VAT!$C18="","",VAT!H18)</f>
        <v/>
      </c>
      <c r="I16" t="str">
        <f>IF(VAT!$C18="","",VAT!I18)</f>
        <v/>
      </c>
      <c r="J16" t="str">
        <f>IF(VAT!$C18="","",IF(VAT!J18="","",VAT!J18))</f>
        <v/>
      </c>
      <c r="K16" t="str">
        <f>IF(VAT!$C18="","",IF(VAT!K18="","",VAT!K18))</f>
        <v/>
      </c>
      <c r="L16" t="str">
        <f>IF(VAT!$C18="","",VAT!L18)</f>
        <v/>
      </c>
      <c r="M16" t="str">
        <f>IF(VAT!$C18="","",VAT!M18)</f>
        <v/>
      </c>
      <c r="N16" s="180" t="str">
        <f>IF(VAT!$C18="","",VAT!N18)</f>
        <v/>
      </c>
      <c r="O16" s="181" t="str">
        <f>IF(VAT!$C18="","",VAT!O18)</f>
        <v/>
      </c>
      <c r="P16" s="180" t="str">
        <f>IF(VAT!$C18="","",VAT!P18)</f>
        <v/>
      </c>
      <c r="Q16" s="181" t="str">
        <f>IF(VAT!$C18="","",VAT!Q18)</f>
        <v/>
      </c>
      <c r="R16" t="str">
        <f>IF(VAT!$C18="","",VAT!R18)</f>
        <v/>
      </c>
      <c r="S16" t="str">
        <f>IF(VAT!$C18="","",VAT!S18)</f>
        <v/>
      </c>
      <c r="T16" t="str">
        <f>IF(VAT!$C18="","",VAT!T18)</f>
        <v/>
      </c>
      <c r="U16" t="str">
        <f>IF(VAT!$C18="","",VAT!U18)</f>
        <v/>
      </c>
      <c r="V16" t="str">
        <f>IF(VAT!$C18="","",VAT!V18)</f>
        <v/>
      </c>
      <c r="W16" t="str">
        <f>IF(VAT!$C18="","",VAT!W18)</f>
        <v/>
      </c>
      <c r="X16" t="str">
        <f>IF(VAT!$C18="","",VAT!X18)</f>
        <v/>
      </c>
      <c r="Y16" t="str">
        <f>IF(VAT!$C18="","",VAT!Y18)</f>
        <v/>
      </c>
      <c r="Z16" t="str">
        <f>IF(VAT!$C18="","",VAT!Z18)</f>
        <v/>
      </c>
      <c r="AA16" t="str">
        <f>IF(VAT!$C18="","",VAT!AA18)</f>
        <v/>
      </c>
      <c r="AB16" s="182" t="str">
        <f>IF(VAT!$C18="","",VAT!AB18)</f>
        <v/>
      </c>
      <c r="AC16" t="str">
        <f>IF(VAT!$C18="","",VAT!AC18)</f>
        <v/>
      </c>
      <c r="AD16" t="str">
        <f>IF(VAT!$C18="","",VAT!AD18)</f>
        <v/>
      </c>
      <c r="AE16" s="183" t="str">
        <f t="shared" si="0"/>
        <v/>
      </c>
      <c r="AF16" t="str">
        <f>IF(VAT!$C18="","",VLOOKUP(IDENTIF!$C$5,'AUX1'!$B$5:$E$53,3,FALSE))</f>
        <v/>
      </c>
      <c r="AG16" s="20" t="str">
        <f>IF(VAT!$C18="","",VAT!AF18)</f>
        <v/>
      </c>
      <c r="AH16" s="20" t="str">
        <f>IF(VAT!$C18="","",VAT!AG18)</f>
        <v/>
      </c>
      <c r="AI16" s="20" t="str">
        <f>IF(VAT!$C18="","",VAT!AH18)</f>
        <v/>
      </c>
      <c r="AK16" s="184"/>
      <c r="AL16" s="184"/>
      <c r="AM16" s="185" t="str">
        <f t="shared" si="1"/>
        <v/>
      </c>
      <c r="AN16" s="186" t="str">
        <f t="shared" si="2"/>
        <v/>
      </c>
      <c r="AO16" s="187"/>
      <c r="AP16" s="185" t="str">
        <f t="shared" si="3"/>
        <v/>
      </c>
      <c r="AQ16" s="185" t="str">
        <f>IF(AP16="","",VLOOKUP(T16,'AUX1'!$S$6:$U$9,2,0))</f>
        <v/>
      </c>
      <c r="AR16" s="188" t="str">
        <f t="shared" si="4"/>
        <v/>
      </c>
      <c r="AS16" s="189"/>
      <c r="AT16" s="185" t="str">
        <f t="shared" si="5"/>
        <v/>
      </c>
      <c r="AU16" s="188" t="str">
        <f>IF(AP16="","",VLOOKUP(T16,'AUX1'!$S$6:$U$9,3,0))</f>
        <v/>
      </c>
      <c r="AV16" s="30">
        <f>IF(AP16&lt;=300,'AUX1'!$T$12,IF(AND(AP16&gt;300,AP16&lt;=600),'AUX1'!$T$13,IF(AND(AP16&gt;600,AP16&lt;=900),'AUX1'!$T$14,IF(AND(AP16&gt;900,AP16&lt;=1200),'AUX1'!$T$15,IF(AND(AP16&gt;1200,AP16&lt;=1500),'AUX1'!$T$16,IF(AP16&gt;1500,'AUX1'!$T$17))))))</f>
        <v>0</v>
      </c>
      <c r="AW16" s="190">
        <f t="shared" si="6"/>
        <v>0</v>
      </c>
      <c r="AX16" s="191" t="str">
        <f t="shared" si="7"/>
        <v/>
      </c>
      <c r="AY16" s="191" t="str">
        <f t="shared" si="7"/>
        <v/>
      </c>
      <c r="AZ16" s="192" t="str">
        <f>IF(AB16="","",AB16*'AUX1'!$T$19)</f>
        <v/>
      </c>
    </row>
    <row r="17" spans="1:52" ht="15.75" customHeight="1" x14ac:dyDescent="0.25">
      <c r="B17" s="179">
        <v>13</v>
      </c>
      <c r="C17" t="str">
        <f>IF(VAT!$C19="","",VAT!C19)</f>
        <v/>
      </c>
      <c r="G17" t="str">
        <f>IF(VAT!$C19="","",VAT!G19)</f>
        <v/>
      </c>
      <c r="H17" t="str">
        <f>IF(VAT!$C19="","",VAT!H19)</f>
        <v/>
      </c>
      <c r="I17" t="str">
        <f>IF(VAT!$C19="","",VAT!I19)</f>
        <v/>
      </c>
      <c r="J17" t="str">
        <f>IF(VAT!$C19="","",IF(VAT!J19="","",VAT!J19))</f>
        <v/>
      </c>
      <c r="K17" t="str">
        <f>IF(VAT!$C19="","",IF(VAT!K19="","",VAT!K19))</f>
        <v/>
      </c>
      <c r="L17" t="str">
        <f>IF(VAT!$C19="","",VAT!L19)</f>
        <v/>
      </c>
      <c r="M17" t="str">
        <f>IF(VAT!$C19="","",VAT!M19)</f>
        <v/>
      </c>
      <c r="N17" s="180" t="str">
        <f>IF(VAT!$C19="","",VAT!N19)</f>
        <v/>
      </c>
      <c r="O17" s="181" t="str">
        <f>IF(VAT!$C19="","",VAT!O19)</f>
        <v/>
      </c>
      <c r="P17" s="180" t="str">
        <f>IF(VAT!$C19="","",VAT!P19)</f>
        <v/>
      </c>
      <c r="Q17" s="181" t="str">
        <f>IF(VAT!$C19="","",VAT!Q19)</f>
        <v/>
      </c>
      <c r="R17" t="str">
        <f>IF(VAT!$C19="","",VAT!R19)</f>
        <v/>
      </c>
      <c r="S17" t="str">
        <f>IF(VAT!$C19="","",VAT!S19)</f>
        <v/>
      </c>
      <c r="T17" t="str">
        <f>IF(VAT!$C19="","",VAT!T19)</f>
        <v/>
      </c>
      <c r="U17" t="str">
        <f>IF(VAT!$C19="","",VAT!U19)</f>
        <v/>
      </c>
      <c r="V17" t="str">
        <f>IF(VAT!$C19="","",VAT!V19)</f>
        <v/>
      </c>
      <c r="W17" t="str">
        <f>IF(VAT!$C19="","",VAT!W19)</f>
        <v/>
      </c>
      <c r="X17" t="str">
        <f>IF(VAT!$C19="","",VAT!X19)</f>
        <v/>
      </c>
      <c r="Y17" t="str">
        <f>IF(VAT!$C19="","",VAT!Y19)</f>
        <v/>
      </c>
      <c r="Z17" t="str">
        <f>IF(VAT!$C19="","",VAT!Z19)</f>
        <v/>
      </c>
      <c r="AA17" t="str">
        <f>IF(VAT!$C19="","",VAT!AA19)</f>
        <v/>
      </c>
      <c r="AB17" s="182" t="str">
        <f>IF(VAT!$C19="","",VAT!AB19)</f>
        <v/>
      </c>
      <c r="AC17" t="str">
        <f>IF(VAT!$C19="","",VAT!AC19)</f>
        <v/>
      </c>
      <c r="AD17" t="str">
        <f>IF(VAT!$C19="","",VAT!AD19)</f>
        <v/>
      </c>
      <c r="AE17" s="183" t="str">
        <f t="shared" si="0"/>
        <v/>
      </c>
      <c r="AF17" t="str">
        <f>IF(VAT!$C19="","",VLOOKUP(IDENTIF!$C$5,'AUX1'!$B$5:$E$53,3,FALSE))</f>
        <v/>
      </c>
      <c r="AG17" s="20" t="str">
        <f>IF(VAT!$C19="","",VAT!AF19)</f>
        <v/>
      </c>
      <c r="AH17" s="20" t="str">
        <f>IF(VAT!$C19="","",VAT!AG19)</f>
        <v/>
      </c>
      <c r="AI17" s="20" t="str">
        <f>IF(VAT!$C19="","",VAT!AH19)</f>
        <v/>
      </c>
      <c r="AK17" s="184"/>
      <c r="AL17" s="184"/>
      <c r="AM17" s="185" t="str">
        <f t="shared" si="1"/>
        <v/>
      </c>
      <c r="AN17" s="186" t="str">
        <f t="shared" si="2"/>
        <v/>
      </c>
      <c r="AO17" s="187"/>
      <c r="AP17" s="185" t="str">
        <f t="shared" si="3"/>
        <v/>
      </c>
      <c r="AQ17" s="185" t="str">
        <f>IF(AP17="","",VLOOKUP(T17,'AUX1'!$S$6:$U$9,2,0))</f>
        <v/>
      </c>
      <c r="AR17" s="188" t="str">
        <f t="shared" si="4"/>
        <v/>
      </c>
      <c r="AS17" s="189"/>
      <c r="AT17" s="185" t="str">
        <f t="shared" si="5"/>
        <v/>
      </c>
      <c r="AU17" s="188" t="str">
        <f>IF(AP17="","",VLOOKUP(T17,'AUX1'!$S$6:$U$9,3,0))</f>
        <v/>
      </c>
      <c r="AV17" s="30">
        <f>IF(AP17&lt;=300,'AUX1'!$T$12,IF(AND(AP17&gt;300,AP17&lt;=600),'AUX1'!$T$13,IF(AND(AP17&gt;600,AP17&lt;=900),'AUX1'!$T$14,IF(AND(AP17&gt;900,AP17&lt;=1200),'AUX1'!$T$15,IF(AND(AP17&gt;1200,AP17&lt;=1500),'AUX1'!$T$16,IF(AP17&gt;1500,'AUX1'!$T$17))))))</f>
        <v>0</v>
      </c>
      <c r="AW17" s="190">
        <f t="shared" si="6"/>
        <v>0</v>
      </c>
      <c r="AX17" s="191" t="str">
        <f t="shared" si="7"/>
        <v/>
      </c>
      <c r="AY17" s="191" t="str">
        <f t="shared" si="7"/>
        <v/>
      </c>
      <c r="AZ17" s="192" t="str">
        <f>IF(AB17="","",AB17*'AUX1'!$T$19)</f>
        <v/>
      </c>
    </row>
    <row r="18" spans="1:52" ht="15.75" customHeight="1" x14ac:dyDescent="0.25">
      <c r="B18" s="179">
        <v>14</v>
      </c>
      <c r="C18" t="str">
        <f>IF(VAT!$C20="","",VAT!C20)</f>
        <v/>
      </c>
      <c r="G18" t="str">
        <f>IF(VAT!$C20="","",VAT!G20)</f>
        <v/>
      </c>
      <c r="H18" t="str">
        <f>IF(VAT!$C20="","",VAT!H20)</f>
        <v/>
      </c>
      <c r="I18" t="str">
        <f>IF(VAT!$C20="","",VAT!I20)</f>
        <v/>
      </c>
      <c r="J18" t="str">
        <f>IF(VAT!$C20="","",IF(VAT!J20="","",VAT!J20))</f>
        <v/>
      </c>
      <c r="K18" t="str">
        <f>IF(VAT!$C20="","",IF(VAT!K20="","",VAT!K20))</f>
        <v/>
      </c>
      <c r="L18" t="str">
        <f>IF(VAT!$C20="","",VAT!L20)</f>
        <v/>
      </c>
      <c r="M18" t="str">
        <f>IF(VAT!$C20="","",VAT!M20)</f>
        <v/>
      </c>
      <c r="N18" s="180" t="str">
        <f>IF(VAT!$C20="","",VAT!N20)</f>
        <v/>
      </c>
      <c r="O18" s="181" t="str">
        <f>IF(VAT!$C20="","",VAT!O20)</f>
        <v/>
      </c>
      <c r="P18" s="180" t="str">
        <f>IF(VAT!$C20="","",VAT!P20)</f>
        <v/>
      </c>
      <c r="Q18" s="181" t="str">
        <f>IF(VAT!$C20="","",VAT!Q20)</f>
        <v/>
      </c>
      <c r="R18" t="str">
        <f>IF(VAT!$C20="","",VAT!R20)</f>
        <v/>
      </c>
      <c r="S18" t="str">
        <f>IF(VAT!$C20="","",VAT!S20)</f>
        <v/>
      </c>
      <c r="T18" t="str">
        <f>IF(VAT!$C20="","",VAT!T20)</f>
        <v/>
      </c>
      <c r="U18" t="str">
        <f>IF(VAT!$C20="","",VAT!U20)</f>
        <v/>
      </c>
      <c r="V18" t="str">
        <f>IF(VAT!$C20="","",VAT!V20)</f>
        <v/>
      </c>
      <c r="W18" t="str">
        <f>IF(VAT!$C20="","",VAT!W20)</f>
        <v/>
      </c>
      <c r="X18" t="str">
        <f>IF(VAT!$C20="","",VAT!X20)</f>
        <v/>
      </c>
      <c r="Y18" t="str">
        <f>IF(VAT!$C20="","",VAT!Y20)</f>
        <v/>
      </c>
      <c r="Z18" t="str">
        <f>IF(VAT!$C20="","",VAT!Z20)</f>
        <v/>
      </c>
      <c r="AA18" t="str">
        <f>IF(VAT!$C20="","",VAT!AA20)</f>
        <v/>
      </c>
      <c r="AB18" s="182" t="str">
        <f>IF(VAT!$C20="","",VAT!AB20)</f>
        <v/>
      </c>
      <c r="AC18" t="str">
        <f>IF(VAT!$C20="","",VAT!AC20)</f>
        <v/>
      </c>
      <c r="AD18" t="str">
        <f>IF(VAT!$C20="","",VAT!AD20)</f>
        <v/>
      </c>
      <c r="AE18" s="183" t="str">
        <f t="shared" si="0"/>
        <v/>
      </c>
      <c r="AF18" t="str">
        <f>IF(VAT!$C20="","",VLOOKUP(IDENTIF!$C$5,'AUX1'!$B$5:$E$53,3,FALSE))</f>
        <v/>
      </c>
      <c r="AG18" s="20" t="str">
        <f>IF(VAT!$C20="","",VAT!AF20)</f>
        <v/>
      </c>
      <c r="AH18" s="20" t="str">
        <f>IF(VAT!$C20="","",VAT!AG20)</f>
        <v/>
      </c>
      <c r="AI18" s="20" t="str">
        <f>IF(VAT!$C20="","",VAT!AH20)</f>
        <v/>
      </c>
      <c r="AK18" s="184"/>
      <c r="AL18" s="184"/>
      <c r="AM18" s="185" t="str">
        <f t="shared" si="1"/>
        <v/>
      </c>
      <c r="AN18" s="186" t="str">
        <f t="shared" si="2"/>
        <v/>
      </c>
      <c r="AO18" s="187"/>
      <c r="AP18" s="185" t="str">
        <f t="shared" si="3"/>
        <v/>
      </c>
      <c r="AQ18" s="185" t="str">
        <f>IF(AP18="","",VLOOKUP(T18,'AUX1'!$S$6:$U$9,2,0))</f>
        <v/>
      </c>
      <c r="AR18" s="188" t="str">
        <f t="shared" si="4"/>
        <v/>
      </c>
      <c r="AS18" s="189"/>
      <c r="AT18" s="185" t="str">
        <f t="shared" si="5"/>
        <v/>
      </c>
      <c r="AU18" s="188" t="str">
        <f>IF(AP18="","",VLOOKUP(T18,'AUX1'!$S$6:$U$9,3,0))</f>
        <v/>
      </c>
      <c r="AV18" s="30">
        <f>IF(AP18&lt;=300,'AUX1'!$T$12,IF(AND(AP18&gt;300,AP18&lt;=600),'AUX1'!$T$13,IF(AND(AP18&gt;600,AP18&lt;=900),'AUX1'!$T$14,IF(AND(AP18&gt;900,AP18&lt;=1200),'AUX1'!$T$15,IF(AND(AP18&gt;1200,AP18&lt;=1500),'AUX1'!$T$16,IF(AP18&gt;1500,'AUX1'!$T$17))))))</f>
        <v>0</v>
      </c>
      <c r="AW18" s="190">
        <f t="shared" si="6"/>
        <v>0</v>
      </c>
      <c r="AX18" s="191" t="str">
        <f t="shared" si="7"/>
        <v/>
      </c>
      <c r="AY18" s="191" t="str">
        <f t="shared" si="7"/>
        <v/>
      </c>
      <c r="AZ18" s="192" t="str">
        <f>IF(AB18="","",AB18*'AUX1'!$T$19)</f>
        <v/>
      </c>
    </row>
    <row r="19" spans="1:52" ht="15.75" customHeight="1" x14ac:dyDescent="0.25">
      <c r="B19" s="179">
        <v>15</v>
      </c>
      <c r="C19" t="str">
        <f>IF(VAT!$C21="","",VAT!C21)</f>
        <v/>
      </c>
      <c r="G19" t="str">
        <f>IF(VAT!$C21="","",VAT!G21)</f>
        <v/>
      </c>
      <c r="H19" t="str">
        <f>IF(VAT!$C21="","",VAT!H21)</f>
        <v/>
      </c>
      <c r="I19" t="str">
        <f>IF(VAT!$C21="","",VAT!I21)</f>
        <v/>
      </c>
      <c r="J19" t="str">
        <f>IF(VAT!$C21="","",IF(VAT!J21="","",VAT!J21))</f>
        <v/>
      </c>
      <c r="K19" t="str">
        <f>IF(VAT!$C21="","",IF(VAT!K21="","",VAT!K21))</f>
        <v/>
      </c>
      <c r="L19" t="str">
        <f>IF(VAT!$C21="","",VAT!L21)</f>
        <v/>
      </c>
      <c r="M19" t="str">
        <f>IF(VAT!$C21="","",VAT!M21)</f>
        <v/>
      </c>
      <c r="N19" s="180" t="str">
        <f>IF(VAT!$C21="","",VAT!N21)</f>
        <v/>
      </c>
      <c r="O19" s="181" t="str">
        <f>IF(VAT!$C21="","",VAT!O21)</f>
        <v/>
      </c>
      <c r="P19" s="180" t="str">
        <f>IF(VAT!$C21="","",VAT!P21)</f>
        <v/>
      </c>
      <c r="Q19" s="181" t="str">
        <f>IF(VAT!$C21="","",VAT!Q21)</f>
        <v/>
      </c>
      <c r="R19" t="str">
        <f>IF(VAT!$C21="","",VAT!R21)</f>
        <v/>
      </c>
      <c r="S19" t="str">
        <f>IF(VAT!$C21="","",VAT!S21)</f>
        <v/>
      </c>
      <c r="T19" t="str">
        <f>IF(VAT!$C21="","",VAT!T21)</f>
        <v/>
      </c>
      <c r="U19" t="str">
        <f>IF(VAT!$C21="","",VAT!U21)</f>
        <v/>
      </c>
      <c r="V19" t="str">
        <f>IF(VAT!$C21="","",VAT!V21)</f>
        <v/>
      </c>
      <c r="W19" t="str">
        <f>IF(VAT!$C21="","",VAT!W21)</f>
        <v/>
      </c>
      <c r="X19" t="str">
        <f>IF(VAT!$C21="","",VAT!X21)</f>
        <v/>
      </c>
      <c r="Y19" t="str">
        <f>IF(VAT!$C21="","",VAT!Y21)</f>
        <v/>
      </c>
      <c r="Z19" t="str">
        <f>IF(VAT!$C21="","",VAT!Z21)</f>
        <v/>
      </c>
      <c r="AA19" t="str">
        <f>IF(VAT!$C21="","",VAT!AA21)</f>
        <v/>
      </c>
      <c r="AB19" s="182" t="str">
        <f>IF(VAT!$C21="","",VAT!AB21)</f>
        <v/>
      </c>
      <c r="AC19" t="str">
        <f>IF(VAT!$C21="","",VAT!AC21)</f>
        <v/>
      </c>
      <c r="AD19" t="str">
        <f>IF(VAT!$C21="","",VAT!AD21)</f>
        <v/>
      </c>
      <c r="AE19" s="183" t="str">
        <f t="shared" si="0"/>
        <v/>
      </c>
      <c r="AF19" t="str">
        <f>IF(VAT!$C21="","",VLOOKUP(IDENTIF!$C$5,'AUX1'!$B$5:$E$53,3,FALSE))</f>
        <v/>
      </c>
      <c r="AG19" s="20" t="str">
        <f>IF(VAT!$C21="","",VAT!AF21)</f>
        <v/>
      </c>
      <c r="AH19" s="20" t="str">
        <f>IF(VAT!$C21="","",VAT!AG21)</f>
        <v/>
      </c>
      <c r="AI19" s="20" t="str">
        <f>IF(VAT!$C21="","",VAT!AH21)</f>
        <v/>
      </c>
      <c r="AK19" s="184"/>
      <c r="AL19" s="184"/>
      <c r="AM19" s="185" t="str">
        <f t="shared" si="1"/>
        <v/>
      </c>
      <c r="AN19" s="186" t="str">
        <f t="shared" si="2"/>
        <v/>
      </c>
      <c r="AO19" s="187"/>
      <c r="AP19" s="185" t="str">
        <f t="shared" si="3"/>
        <v/>
      </c>
      <c r="AQ19" s="185" t="str">
        <f>IF(AP19="","",VLOOKUP(T19,'AUX1'!$S$6:$U$9,2,0))</f>
        <v/>
      </c>
      <c r="AR19" s="188" t="str">
        <f t="shared" si="4"/>
        <v/>
      </c>
      <c r="AS19" s="189"/>
      <c r="AT19" s="185" t="str">
        <f t="shared" si="5"/>
        <v/>
      </c>
      <c r="AU19" s="188" t="str">
        <f>IF(AP19="","",VLOOKUP(T19,'AUX1'!$S$6:$U$9,3,0))</f>
        <v/>
      </c>
      <c r="AV19" s="30">
        <f>IF(AP19&lt;=300,'AUX1'!$T$12,IF(AND(AP19&gt;300,AP19&lt;=600),'AUX1'!$T$13,IF(AND(AP19&gt;600,AP19&lt;=900),'AUX1'!$T$14,IF(AND(AP19&gt;900,AP19&lt;=1200),'AUX1'!$T$15,IF(AND(AP19&gt;1200,AP19&lt;=1500),'AUX1'!$T$16,IF(AP19&gt;1500,'AUX1'!$T$17))))))</f>
        <v>0</v>
      </c>
      <c r="AW19" s="190">
        <f t="shared" si="6"/>
        <v>0</v>
      </c>
      <c r="AX19" s="191" t="str">
        <f t="shared" si="7"/>
        <v/>
      </c>
      <c r="AY19" s="191" t="str">
        <f t="shared" si="7"/>
        <v/>
      </c>
      <c r="AZ19" s="192" t="str">
        <f>IF(AB19="","",AB19*'AUX1'!$T$19)</f>
        <v/>
      </c>
    </row>
    <row r="20" spans="1:52" ht="15.75" customHeight="1" x14ac:dyDescent="0.25">
      <c r="B20" s="179">
        <v>16</v>
      </c>
      <c r="C20" t="str">
        <f>IF(VAT!$C22="","",VAT!C22)</f>
        <v/>
      </c>
      <c r="G20" t="str">
        <f>IF(VAT!$C22="","",VAT!G22)</f>
        <v/>
      </c>
      <c r="H20" t="str">
        <f>IF(VAT!$C22="","",VAT!H22)</f>
        <v/>
      </c>
      <c r="I20" t="str">
        <f>IF(VAT!$C22="","",VAT!I22)</f>
        <v/>
      </c>
      <c r="J20" t="str">
        <f>IF(VAT!$C22="","",IF(VAT!J22="","",VAT!J22))</f>
        <v/>
      </c>
      <c r="K20" t="str">
        <f>IF(VAT!$C22="","",IF(VAT!K22="","",VAT!K22))</f>
        <v/>
      </c>
      <c r="L20" t="str">
        <f>IF(VAT!$C22="","",VAT!L22)</f>
        <v/>
      </c>
      <c r="M20" t="str">
        <f>IF(VAT!$C22="","",VAT!M22)</f>
        <v/>
      </c>
      <c r="N20" s="180" t="str">
        <f>IF(VAT!$C22="","",VAT!N22)</f>
        <v/>
      </c>
      <c r="O20" s="181" t="str">
        <f>IF(VAT!$C22="","",VAT!O22)</f>
        <v/>
      </c>
      <c r="P20" s="180" t="str">
        <f>IF(VAT!$C22="","",VAT!P22)</f>
        <v/>
      </c>
      <c r="Q20" s="181" t="str">
        <f>IF(VAT!$C22="","",VAT!Q22)</f>
        <v/>
      </c>
      <c r="R20" t="str">
        <f>IF(VAT!$C22="","",VAT!R22)</f>
        <v/>
      </c>
      <c r="S20" t="str">
        <f>IF(VAT!$C22="","",VAT!S22)</f>
        <v/>
      </c>
      <c r="T20" t="str">
        <f>IF(VAT!$C22="","",VAT!T22)</f>
        <v/>
      </c>
      <c r="U20" t="str">
        <f>IF(VAT!$C22="","",VAT!U22)</f>
        <v/>
      </c>
      <c r="V20" t="str">
        <f>IF(VAT!$C22="","",VAT!V22)</f>
        <v/>
      </c>
      <c r="W20" t="str">
        <f>IF(VAT!$C22="","",VAT!W22)</f>
        <v/>
      </c>
      <c r="X20" t="str">
        <f>IF(VAT!$C22="","",VAT!X22)</f>
        <v/>
      </c>
      <c r="Y20" t="str">
        <f>IF(VAT!$C22="","",VAT!Y22)</f>
        <v/>
      </c>
      <c r="Z20" t="str">
        <f>IF(VAT!$C22="","",VAT!Z22)</f>
        <v/>
      </c>
      <c r="AA20" t="str">
        <f>IF(VAT!$C22="","",VAT!AA22)</f>
        <v/>
      </c>
      <c r="AB20" s="182" t="str">
        <f>IF(VAT!$C22="","",VAT!AB22)</f>
        <v/>
      </c>
      <c r="AC20" t="str">
        <f>IF(VAT!$C22="","",VAT!AC22)</f>
        <v/>
      </c>
      <c r="AD20" t="str">
        <f>IF(VAT!$C22="","",VAT!AD22)</f>
        <v/>
      </c>
      <c r="AE20" s="183" t="str">
        <f t="shared" si="0"/>
        <v/>
      </c>
      <c r="AF20" t="str">
        <f>IF(VAT!$C22="","",VLOOKUP(IDENTIF!$C$5,'AUX1'!$B$5:$E$53,3,FALSE))</f>
        <v/>
      </c>
      <c r="AG20" s="20" t="str">
        <f>IF(VAT!$C22="","",VAT!AF22)</f>
        <v/>
      </c>
      <c r="AH20" s="20" t="str">
        <f>IF(VAT!$C22="","",VAT!AG22)</f>
        <v/>
      </c>
      <c r="AI20" s="20" t="str">
        <f>IF(VAT!$C22="","",VAT!AH22)</f>
        <v/>
      </c>
      <c r="AK20" s="184"/>
      <c r="AL20" s="184"/>
      <c r="AM20" s="185" t="str">
        <f t="shared" si="1"/>
        <v/>
      </c>
      <c r="AN20" s="186" t="str">
        <f t="shared" si="2"/>
        <v/>
      </c>
      <c r="AO20" s="187"/>
      <c r="AP20" s="185" t="str">
        <f t="shared" si="3"/>
        <v/>
      </c>
      <c r="AQ20" s="185" t="str">
        <f>IF(AP20="","",VLOOKUP(T20,'AUX1'!$S$6:$U$9,2,0))</f>
        <v/>
      </c>
      <c r="AR20" s="188" t="str">
        <f t="shared" si="4"/>
        <v/>
      </c>
      <c r="AS20" s="189"/>
      <c r="AT20" s="185" t="str">
        <f t="shared" si="5"/>
        <v/>
      </c>
      <c r="AU20" s="188" t="str">
        <f>IF(AP20="","",VLOOKUP(T20,'AUX1'!$S$6:$U$9,3,0))</f>
        <v/>
      </c>
      <c r="AV20" s="30">
        <f>IF(AP20&lt;=300,'AUX1'!$T$12,IF(AND(AP20&gt;300,AP20&lt;=600),'AUX1'!$T$13,IF(AND(AP20&gt;600,AP20&lt;=900),'AUX1'!$T$14,IF(AND(AP20&gt;900,AP20&lt;=1200),'AUX1'!$T$15,IF(AND(AP20&gt;1200,AP20&lt;=1500),'AUX1'!$T$16,IF(AP20&gt;1500,'AUX1'!$T$17))))))</f>
        <v>0</v>
      </c>
      <c r="AW20" s="190">
        <f t="shared" si="6"/>
        <v>0</v>
      </c>
      <c r="AX20" s="191" t="str">
        <f t="shared" si="7"/>
        <v/>
      </c>
      <c r="AY20" s="191" t="str">
        <f t="shared" si="7"/>
        <v/>
      </c>
      <c r="AZ20" s="192" t="str">
        <f>IF(AB20="","",AB20*'AUX1'!$T$19)</f>
        <v/>
      </c>
    </row>
    <row r="21" spans="1:52" ht="15.75" customHeight="1" x14ac:dyDescent="0.25">
      <c r="B21" s="179">
        <v>17</v>
      </c>
      <c r="C21" t="str">
        <f>IF(VAT!$C23="","",VAT!C23)</f>
        <v/>
      </c>
      <c r="G21" t="str">
        <f>IF(VAT!$C23="","",VAT!G23)</f>
        <v/>
      </c>
      <c r="H21" t="str">
        <f>IF(VAT!$C23="","",VAT!H23)</f>
        <v/>
      </c>
      <c r="I21" t="str">
        <f>IF(VAT!$C23="","",VAT!I23)</f>
        <v/>
      </c>
      <c r="J21" t="str">
        <f>IF(VAT!$C23="","",IF(VAT!J23="","",VAT!J23))</f>
        <v/>
      </c>
      <c r="K21" t="str">
        <f>IF(VAT!$C23="","",IF(VAT!K23="","",VAT!K23))</f>
        <v/>
      </c>
      <c r="L21" t="str">
        <f>IF(VAT!$C23="","",VAT!L23)</f>
        <v/>
      </c>
      <c r="M21" t="str">
        <f>IF(VAT!$C23="","",VAT!M23)</f>
        <v/>
      </c>
      <c r="N21" s="180" t="str">
        <f>IF(VAT!$C23="","",VAT!N23)</f>
        <v/>
      </c>
      <c r="O21" s="181" t="str">
        <f>IF(VAT!$C23="","",VAT!O23)</f>
        <v/>
      </c>
      <c r="P21" s="180" t="str">
        <f>IF(VAT!$C23="","",VAT!P23)</f>
        <v/>
      </c>
      <c r="Q21" s="181" t="str">
        <f>IF(VAT!$C23="","",VAT!Q23)</f>
        <v/>
      </c>
      <c r="R21" t="str">
        <f>IF(VAT!$C23="","",VAT!R23)</f>
        <v/>
      </c>
      <c r="S21" t="str">
        <f>IF(VAT!$C23="","",VAT!S23)</f>
        <v/>
      </c>
      <c r="T21" t="str">
        <f>IF(VAT!$C23="","",VAT!T23)</f>
        <v/>
      </c>
      <c r="U21" t="str">
        <f>IF(VAT!$C23="","",VAT!U23)</f>
        <v/>
      </c>
      <c r="V21" t="str">
        <f>IF(VAT!$C23="","",VAT!V23)</f>
        <v/>
      </c>
      <c r="W21" t="str">
        <f>IF(VAT!$C23="","",VAT!W23)</f>
        <v/>
      </c>
      <c r="X21" t="str">
        <f>IF(VAT!$C23="","",VAT!X23)</f>
        <v/>
      </c>
      <c r="Y21" t="str">
        <f>IF(VAT!$C23="","",VAT!Y23)</f>
        <v/>
      </c>
      <c r="Z21" t="str">
        <f>IF(VAT!$C23="","",VAT!Z23)</f>
        <v/>
      </c>
      <c r="AA21" t="str">
        <f>IF(VAT!$C23="","",VAT!AA23)</f>
        <v/>
      </c>
      <c r="AB21" s="182" t="str">
        <f>IF(VAT!$C23="","",VAT!AB23)</f>
        <v/>
      </c>
      <c r="AC21" t="str">
        <f>IF(VAT!$C23="","",VAT!AC23)</f>
        <v/>
      </c>
      <c r="AD21" t="str">
        <f>IF(VAT!$C23="","",VAT!AD23)</f>
        <v/>
      </c>
      <c r="AE21" s="183" t="str">
        <f t="shared" si="0"/>
        <v/>
      </c>
      <c r="AF21" t="str">
        <f>IF(VAT!$C23="","",VLOOKUP(IDENTIF!$C$5,'AUX1'!$B$5:$E$53,3,FALSE))</f>
        <v/>
      </c>
      <c r="AG21" s="20" t="str">
        <f>IF(VAT!$C23="","",VAT!AF23)</f>
        <v/>
      </c>
      <c r="AH21" s="20" t="str">
        <f>IF(VAT!$C23="","",VAT!AG23)</f>
        <v/>
      </c>
      <c r="AI21" s="20" t="str">
        <f>IF(VAT!$C23="","",VAT!AH23)</f>
        <v/>
      </c>
      <c r="AK21" s="184"/>
      <c r="AL21" s="184"/>
      <c r="AM21" s="185" t="str">
        <f t="shared" si="1"/>
        <v/>
      </c>
      <c r="AN21" s="186" t="str">
        <f t="shared" si="2"/>
        <v/>
      </c>
      <c r="AO21" s="187"/>
      <c r="AP21" s="185" t="str">
        <f t="shared" si="3"/>
        <v/>
      </c>
      <c r="AQ21" s="185" t="str">
        <f>IF(AP21="","",VLOOKUP(T21,'AUX1'!$S$6:$U$9,2,0))</f>
        <v/>
      </c>
      <c r="AR21" s="188" t="str">
        <f t="shared" si="4"/>
        <v/>
      </c>
      <c r="AS21" s="189"/>
      <c r="AT21" s="185" t="str">
        <f t="shared" si="5"/>
        <v/>
      </c>
      <c r="AU21" s="188" t="str">
        <f>IF(AP21="","",VLOOKUP(T21,'AUX1'!$S$6:$U$9,3,0))</f>
        <v/>
      </c>
      <c r="AV21" s="30">
        <f>IF(AP21&lt;=300,'AUX1'!$T$12,IF(AND(AP21&gt;300,AP21&lt;=600),'AUX1'!$T$13,IF(AND(AP21&gt;600,AP21&lt;=900),'AUX1'!$T$14,IF(AND(AP21&gt;900,AP21&lt;=1200),'AUX1'!$T$15,IF(AND(AP21&gt;1200,AP21&lt;=1500),'AUX1'!$T$16,IF(AP21&gt;1500,'AUX1'!$T$17))))))</f>
        <v>0</v>
      </c>
      <c r="AW21" s="190">
        <f t="shared" si="6"/>
        <v>0</v>
      </c>
      <c r="AX21" s="191" t="str">
        <f t="shared" si="7"/>
        <v/>
      </c>
      <c r="AY21" s="191" t="str">
        <f t="shared" si="7"/>
        <v/>
      </c>
      <c r="AZ21" s="192" t="str">
        <f>IF(AB21="","",AB21*'AUX1'!$T$19)</f>
        <v/>
      </c>
    </row>
    <row r="22" spans="1:52" ht="15.75" customHeight="1" x14ac:dyDescent="0.25">
      <c r="B22" s="179">
        <v>18</v>
      </c>
      <c r="C22" t="str">
        <f>IF(VAT!$C24="","",VAT!C24)</f>
        <v/>
      </c>
      <c r="G22" t="str">
        <f>IF(VAT!$C24="","",VAT!G24)</f>
        <v/>
      </c>
      <c r="H22" t="str">
        <f>IF(VAT!$C24="","",VAT!H24)</f>
        <v/>
      </c>
      <c r="I22" t="str">
        <f>IF(VAT!$C24="","",VAT!I24)</f>
        <v/>
      </c>
      <c r="J22" t="str">
        <f>IF(VAT!$C24="","",IF(VAT!J24="","",VAT!J24))</f>
        <v/>
      </c>
      <c r="K22" t="str">
        <f>IF(VAT!$C24="","",IF(VAT!K24="","",VAT!K24))</f>
        <v/>
      </c>
      <c r="L22" t="str">
        <f>IF(VAT!$C24="","",VAT!L24)</f>
        <v/>
      </c>
      <c r="M22" t="str">
        <f>IF(VAT!$C24="","",VAT!M24)</f>
        <v/>
      </c>
      <c r="N22" s="180" t="str">
        <f>IF(VAT!$C24="","",VAT!N24)</f>
        <v/>
      </c>
      <c r="O22" s="181" t="str">
        <f>IF(VAT!$C24="","",VAT!O24)</f>
        <v/>
      </c>
      <c r="P22" s="180" t="str">
        <f>IF(VAT!$C24="","",VAT!P24)</f>
        <v/>
      </c>
      <c r="Q22" s="181" t="str">
        <f>IF(VAT!$C24="","",VAT!Q24)</f>
        <v/>
      </c>
      <c r="R22" t="str">
        <f>IF(VAT!$C24="","",VAT!R24)</f>
        <v/>
      </c>
      <c r="S22" t="str">
        <f>IF(VAT!$C24="","",VAT!S24)</f>
        <v/>
      </c>
      <c r="T22" t="str">
        <f>IF(VAT!$C24="","",VAT!T24)</f>
        <v/>
      </c>
      <c r="U22" t="str">
        <f>IF(VAT!$C24="","",VAT!U24)</f>
        <v/>
      </c>
      <c r="V22" t="str">
        <f>IF(VAT!$C24="","",VAT!V24)</f>
        <v/>
      </c>
      <c r="W22" t="str">
        <f>IF(VAT!$C24="","",VAT!W24)</f>
        <v/>
      </c>
      <c r="X22" t="str">
        <f>IF(VAT!$C24="","",VAT!X24)</f>
        <v/>
      </c>
      <c r="Y22" t="str">
        <f>IF(VAT!$C24="","",VAT!Y24)</f>
        <v/>
      </c>
      <c r="Z22" t="str">
        <f>IF(VAT!$C24="","",VAT!Z24)</f>
        <v/>
      </c>
      <c r="AA22" t="str">
        <f>IF(VAT!$C24="","",VAT!AA24)</f>
        <v/>
      </c>
      <c r="AB22" s="182" t="str">
        <f>IF(VAT!$C24="","",VAT!AB24)</f>
        <v/>
      </c>
      <c r="AC22" t="str">
        <f>IF(VAT!$C24="","",VAT!AC24)</f>
        <v/>
      </c>
      <c r="AD22" t="str">
        <f>IF(VAT!$C24="","",VAT!AD24)</f>
        <v/>
      </c>
      <c r="AE22" s="183" t="str">
        <f t="shared" si="0"/>
        <v/>
      </c>
      <c r="AF22" t="str">
        <f>IF(VAT!$C24="","",VLOOKUP(IDENTIF!$C$5,'AUX1'!$B$5:$E$53,3,FALSE))</f>
        <v/>
      </c>
      <c r="AG22" s="20" t="str">
        <f>IF(VAT!$C24="","",VAT!AF24)</f>
        <v/>
      </c>
      <c r="AH22" s="20" t="str">
        <f>IF(VAT!$C24="","",VAT!AG24)</f>
        <v/>
      </c>
      <c r="AI22" s="20" t="str">
        <f>IF(VAT!$C24="","",VAT!AH24)</f>
        <v/>
      </c>
      <c r="AK22" s="184"/>
      <c r="AL22" s="184"/>
      <c r="AM22" s="185" t="str">
        <f t="shared" si="1"/>
        <v/>
      </c>
      <c r="AN22" s="186" t="str">
        <f t="shared" si="2"/>
        <v/>
      </c>
      <c r="AO22" s="187"/>
      <c r="AP22" s="185" t="str">
        <f t="shared" si="3"/>
        <v/>
      </c>
      <c r="AQ22" s="185" t="str">
        <f>IF(AP22="","",VLOOKUP(T22,'AUX1'!$S$6:$U$9,2,0))</f>
        <v/>
      </c>
      <c r="AR22" s="188" t="str">
        <f t="shared" si="4"/>
        <v/>
      </c>
      <c r="AS22" s="189"/>
      <c r="AT22" s="185" t="str">
        <f t="shared" si="5"/>
        <v/>
      </c>
      <c r="AU22" s="188" t="str">
        <f>IF(AP22="","",VLOOKUP(T22,'AUX1'!$S$6:$U$9,3,0))</f>
        <v/>
      </c>
      <c r="AV22" s="30">
        <f>IF(AP22&lt;=300,'AUX1'!$T$12,IF(AND(AP22&gt;300,AP22&lt;=600),'AUX1'!$T$13,IF(AND(AP22&gt;600,AP22&lt;=900),'AUX1'!$T$14,IF(AND(AP22&gt;900,AP22&lt;=1200),'AUX1'!$T$15,IF(AND(AP22&gt;1200,AP22&lt;=1500),'AUX1'!$T$16,IF(AP22&gt;1500,'AUX1'!$T$17))))))</f>
        <v>0</v>
      </c>
      <c r="AW22" s="190">
        <f t="shared" si="6"/>
        <v>0</v>
      </c>
      <c r="AX22" s="191" t="str">
        <f t="shared" si="7"/>
        <v/>
      </c>
      <c r="AY22" s="191" t="str">
        <f t="shared" si="7"/>
        <v/>
      </c>
      <c r="AZ22" s="192" t="str">
        <f>IF(AB22="","",AB22*'AUX1'!$T$19)</f>
        <v/>
      </c>
    </row>
    <row r="23" spans="1:52" ht="15.75" customHeight="1" x14ac:dyDescent="0.25">
      <c r="B23" s="179">
        <v>19</v>
      </c>
      <c r="C23" t="str">
        <f>IF(VAT!$C25="","",VAT!C25)</f>
        <v/>
      </c>
      <c r="G23" t="str">
        <f>IF(VAT!$C25="","",VAT!G25)</f>
        <v/>
      </c>
      <c r="H23" t="str">
        <f>IF(VAT!$C25="","",VAT!H25)</f>
        <v/>
      </c>
      <c r="I23" t="str">
        <f>IF(VAT!$C25="","",VAT!I25)</f>
        <v/>
      </c>
      <c r="J23" t="str">
        <f>IF(VAT!$C25="","",IF(VAT!J25="","",VAT!J25))</f>
        <v/>
      </c>
      <c r="K23" t="str">
        <f>IF(VAT!$C25="","",IF(VAT!K25="","",VAT!K25))</f>
        <v/>
      </c>
      <c r="L23" t="str">
        <f>IF(VAT!$C25="","",VAT!L25)</f>
        <v/>
      </c>
      <c r="M23" t="str">
        <f>IF(VAT!$C25="","",VAT!M25)</f>
        <v/>
      </c>
      <c r="N23" s="180" t="str">
        <f>IF(VAT!$C25="","",VAT!N25)</f>
        <v/>
      </c>
      <c r="O23" s="181" t="str">
        <f>IF(VAT!$C25="","",VAT!O25)</f>
        <v/>
      </c>
      <c r="P23" s="180" t="str">
        <f>IF(VAT!$C25="","",VAT!P25)</f>
        <v/>
      </c>
      <c r="Q23" s="181" t="str">
        <f>IF(VAT!$C25="","",VAT!Q25)</f>
        <v/>
      </c>
      <c r="R23" t="str">
        <f>IF(VAT!$C25="","",VAT!R25)</f>
        <v/>
      </c>
      <c r="S23" t="str">
        <f>IF(VAT!$C25="","",VAT!S25)</f>
        <v/>
      </c>
      <c r="T23" t="str">
        <f>IF(VAT!$C25="","",VAT!T25)</f>
        <v/>
      </c>
      <c r="U23" t="str">
        <f>IF(VAT!$C25="","",VAT!U25)</f>
        <v/>
      </c>
      <c r="V23" t="str">
        <f>IF(VAT!$C25="","",VAT!V25)</f>
        <v/>
      </c>
      <c r="W23" t="str">
        <f>IF(VAT!$C25="","",VAT!W25)</f>
        <v/>
      </c>
      <c r="X23" t="str">
        <f>IF(VAT!$C25="","",VAT!X25)</f>
        <v/>
      </c>
      <c r="Y23" t="str">
        <f>IF(VAT!$C25="","",VAT!Y25)</f>
        <v/>
      </c>
      <c r="Z23" t="str">
        <f>IF(VAT!$C25="","",VAT!Z25)</f>
        <v/>
      </c>
      <c r="AA23" t="str">
        <f>IF(VAT!$C25="","",VAT!AA25)</f>
        <v/>
      </c>
      <c r="AB23" s="182" t="str">
        <f>IF(VAT!$C25="","",VAT!AB25)</f>
        <v/>
      </c>
      <c r="AC23" t="str">
        <f>IF(VAT!$C25="","",VAT!AC25)</f>
        <v/>
      </c>
      <c r="AD23" t="str">
        <f>IF(VAT!$C25="","",VAT!AD25)</f>
        <v/>
      </c>
      <c r="AE23" s="183" t="str">
        <f t="shared" si="0"/>
        <v/>
      </c>
      <c r="AF23" t="str">
        <f>IF(VAT!$C25="","",VLOOKUP(IDENTIF!$C$5,'AUX1'!$B$5:$E$53,3,FALSE))</f>
        <v/>
      </c>
      <c r="AG23" s="20" t="str">
        <f>IF(VAT!$C25="","",VAT!AF25)</f>
        <v/>
      </c>
      <c r="AH23" s="20" t="str">
        <f>IF(VAT!$C25="","",VAT!AG25)</f>
        <v/>
      </c>
      <c r="AI23" s="20" t="str">
        <f>IF(VAT!$C25="","",VAT!AH25)</f>
        <v/>
      </c>
      <c r="AK23" s="184"/>
      <c r="AL23" s="184"/>
      <c r="AM23" s="185" t="str">
        <f t="shared" si="1"/>
        <v/>
      </c>
      <c r="AN23" s="186" t="str">
        <f t="shared" si="2"/>
        <v/>
      </c>
      <c r="AO23" s="187"/>
      <c r="AP23" s="185" t="str">
        <f t="shared" si="3"/>
        <v/>
      </c>
      <c r="AQ23" s="185" t="str">
        <f>IF(AP23="","",VLOOKUP(T23,'AUX1'!$S$6:$U$9,2,0))</f>
        <v/>
      </c>
      <c r="AR23" s="188" t="str">
        <f t="shared" si="4"/>
        <v/>
      </c>
      <c r="AS23" s="189"/>
      <c r="AT23" s="185" t="str">
        <f t="shared" si="5"/>
        <v/>
      </c>
      <c r="AU23" s="188" t="str">
        <f>IF(AP23="","",VLOOKUP(T23,'AUX1'!$S$6:$U$9,3,0))</f>
        <v/>
      </c>
      <c r="AV23" s="30">
        <f>IF(AP23&lt;=300,'AUX1'!$T$12,IF(AND(AP23&gt;300,AP23&lt;=600),'AUX1'!$T$13,IF(AND(AP23&gt;600,AP23&lt;=900),'AUX1'!$T$14,IF(AND(AP23&gt;900,AP23&lt;=1200),'AUX1'!$T$15,IF(AND(AP23&gt;1200,AP23&lt;=1500),'AUX1'!$T$16,IF(AP23&gt;1500,'AUX1'!$T$17))))))</f>
        <v>0</v>
      </c>
      <c r="AW23" s="190">
        <f t="shared" si="6"/>
        <v>0</v>
      </c>
      <c r="AX23" s="191" t="str">
        <f t="shared" si="7"/>
        <v/>
      </c>
      <c r="AY23" s="191" t="str">
        <f t="shared" si="7"/>
        <v/>
      </c>
      <c r="AZ23" s="192" t="str">
        <f>IF(AB23="","",AB23*'AUX1'!$T$19)</f>
        <v/>
      </c>
    </row>
    <row r="24" spans="1:52" ht="15.75" customHeight="1" x14ac:dyDescent="0.25">
      <c r="B24" s="179">
        <v>20</v>
      </c>
      <c r="C24" t="str">
        <f>IF(VAT!$C26="","",VAT!C26)</f>
        <v/>
      </c>
      <c r="G24" t="str">
        <f>IF(VAT!$C26="","",VAT!G26)</f>
        <v/>
      </c>
      <c r="H24" t="str">
        <f>IF(VAT!$C26="","",VAT!H26)</f>
        <v/>
      </c>
      <c r="I24" t="str">
        <f>IF(VAT!$C26="","",VAT!I26)</f>
        <v/>
      </c>
      <c r="J24" t="str">
        <f>IF(VAT!$C26="","",IF(VAT!J26="","",VAT!J26))</f>
        <v/>
      </c>
      <c r="K24" t="str">
        <f>IF(VAT!$C26="","",IF(VAT!K26="","",VAT!K26))</f>
        <v/>
      </c>
      <c r="L24" t="str">
        <f>IF(VAT!$C26="","",VAT!L26)</f>
        <v/>
      </c>
      <c r="M24" t="str">
        <f>IF(VAT!$C26="","",VAT!M26)</f>
        <v/>
      </c>
      <c r="N24" s="180" t="str">
        <f>IF(VAT!$C26="","",VAT!N26)</f>
        <v/>
      </c>
      <c r="O24" s="181" t="str">
        <f>IF(VAT!$C26="","",VAT!O26)</f>
        <v/>
      </c>
      <c r="P24" s="180" t="str">
        <f>IF(VAT!$C26="","",VAT!P26)</f>
        <v/>
      </c>
      <c r="Q24" s="181" t="str">
        <f>IF(VAT!$C26="","",VAT!Q26)</f>
        <v/>
      </c>
      <c r="R24" t="str">
        <f>IF(VAT!$C26="","",VAT!R26)</f>
        <v/>
      </c>
      <c r="S24" t="str">
        <f>IF(VAT!$C26="","",VAT!S26)</f>
        <v/>
      </c>
      <c r="T24" t="str">
        <f>IF(VAT!$C26="","",VAT!T26)</f>
        <v/>
      </c>
      <c r="U24" t="str">
        <f>IF(VAT!$C26="","",VAT!U26)</f>
        <v/>
      </c>
      <c r="V24" t="str">
        <f>IF(VAT!$C26="","",VAT!V26)</f>
        <v/>
      </c>
      <c r="W24" t="str">
        <f>IF(VAT!$C26="","",VAT!W26)</f>
        <v/>
      </c>
      <c r="X24" t="str">
        <f>IF(VAT!$C26="","",VAT!X26)</f>
        <v/>
      </c>
      <c r="Y24" t="str">
        <f>IF(VAT!$C26="","",VAT!Y26)</f>
        <v/>
      </c>
      <c r="Z24" t="str">
        <f>IF(VAT!$C26="","",VAT!Z26)</f>
        <v/>
      </c>
      <c r="AA24" t="str">
        <f>IF(VAT!$C26="","",VAT!AA26)</f>
        <v/>
      </c>
      <c r="AB24" s="182" t="str">
        <f>IF(VAT!$C26="","",VAT!AB26)</f>
        <v/>
      </c>
      <c r="AC24" t="str">
        <f>IF(VAT!$C26="","",VAT!AC26)</f>
        <v/>
      </c>
      <c r="AD24" t="str">
        <f>IF(VAT!$C26="","",VAT!AD26)</f>
        <v/>
      </c>
      <c r="AE24" s="183" t="str">
        <f t="shared" si="0"/>
        <v/>
      </c>
      <c r="AF24" t="str">
        <f>IF(VAT!$C26="","",VLOOKUP(IDENTIF!$C$5,'AUX1'!$B$5:$E$53,3,FALSE))</f>
        <v/>
      </c>
      <c r="AG24" s="20" t="str">
        <f>IF(VAT!$C26="","",VAT!AF26)</f>
        <v/>
      </c>
      <c r="AH24" s="20" t="str">
        <f>IF(VAT!$C26="","",VAT!AG26)</f>
        <v/>
      </c>
      <c r="AI24" s="20" t="str">
        <f>IF(VAT!$C26="","",VAT!AH26)</f>
        <v/>
      </c>
      <c r="AK24" s="184"/>
      <c r="AL24" s="184"/>
      <c r="AM24" s="185" t="str">
        <f t="shared" si="1"/>
        <v/>
      </c>
      <c r="AN24" s="186" t="str">
        <f t="shared" si="2"/>
        <v/>
      </c>
      <c r="AO24" s="187"/>
      <c r="AP24" s="185" t="str">
        <f t="shared" si="3"/>
        <v/>
      </c>
      <c r="AQ24" s="185" t="str">
        <f>IF(AP24="","",VLOOKUP(T24,'AUX1'!$S$6:$U$9,2,0))</f>
        <v/>
      </c>
      <c r="AR24" s="188" t="str">
        <f t="shared" si="4"/>
        <v/>
      </c>
      <c r="AS24" s="189"/>
      <c r="AT24" s="185" t="str">
        <f t="shared" si="5"/>
        <v/>
      </c>
      <c r="AU24" s="188" t="str">
        <f>IF(AP24="","",VLOOKUP(T24,'AUX1'!$S$6:$U$9,3,0))</f>
        <v/>
      </c>
      <c r="AV24" s="30">
        <f>IF(AP24&lt;=300,'AUX1'!$T$12,IF(AND(AP24&gt;300,AP24&lt;=600),'AUX1'!$T$13,IF(AND(AP24&gt;600,AP24&lt;=900),'AUX1'!$T$14,IF(AND(AP24&gt;900,AP24&lt;=1200),'AUX1'!$T$15,IF(AND(AP24&gt;1200,AP24&lt;=1500),'AUX1'!$T$16,IF(AP24&gt;1500,'AUX1'!$T$17))))))</f>
        <v>0</v>
      </c>
      <c r="AW24" s="190">
        <f t="shared" si="6"/>
        <v>0</v>
      </c>
      <c r="AX24" s="191" t="str">
        <f t="shared" si="7"/>
        <v/>
      </c>
      <c r="AY24" s="191" t="str">
        <f t="shared" si="7"/>
        <v/>
      </c>
      <c r="AZ24" s="192" t="str">
        <f>IF(AB24="","",AB24*'AUX1'!$T$19)</f>
        <v/>
      </c>
    </row>
    <row r="25" spans="1:52" ht="15.75" customHeight="1" thickBot="1" x14ac:dyDescent="0.3">
      <c r="B25" s="20"/>
      <c r="N25" s="180"/>
      <c r="O25" s="181"/>
      <c r="P25" s="180"/>
      <c r="Q25" s="181"/>
      <c r="AB25" s="182"/>
      <c r="AE25" s="20"/>
      <c r="AF25" s="20"/>
      <c r="AG25" s="20"/>
      <c r="AH25" s="20"/>
      <c r="AI25" s="20"/>
      <c r="AK25" s="21"/>
      <c r="AL25" s="21"/>
      <c r="AM25" s="30"/>
      <c r="AN25" s="193"/>
      <c r="AO25" s="193"/>
      <c r="AP25" s="30"/>
      <c r="AQ25" s="30"/>
      <c r="AR25" s="190"/>
      <c r="AS25" s="190"/>
      <c r="AT25" s="30"/>
      <c r="AU25" s="190"/>
      <c r="AV25" s="30"/>
      <c r="AW25" s="190"/>
      <c r="AX25" s="194"/>
      <c r="AY25" s="194"/>
      <c r="AZ25" s="195"/>
    </row>
    <row r="26" spans="1:52" ht="15.75" customHeight="1" thickBot="1" x14ac:dyDescent="0.3">
      <c r="AH26" s="21"/>
      <c r="AI26" s="21"/>
      <c r="AJ26" s="166" t="s">
        <v>327</v>
      </c>
      <c r="AK26" s="167">
        <v>185</v>
      </c>
      <c r="AL26" s="679" t="s">
        <v>384</v>
      </c>
      <c r="AM26" s="679"/>
      <c r="AN26" s="679"/>
      <c r="AO26" s="679"/>
      <c r="AP26" s="40"/>
      <c r="AQ26" s="40"/>
      <c r="AR26" s="40"/>
      <c r="AS26" s="40"/>
      <c r="AT26" s="40"/>
      <c r="AU26" s="680" t="s">
        <v>328</v>
      </c>
      <c r="AV26" s="681"/>
      <c r="AW26" s="682"/>
    </row>
    <row r="27" spans="1:52" s="39" customFormat="1" ht="15.75" customHeight="1" thickBot="1" x14ac:dyDescent="0.3">
      <c r="A27" s="196">
        <v>15</v>
      </c>
      <c r="B27" s="685" t="s">
        <v>329</v>
      </c>
      <c r="C27" s="646" t="s">
        <v>330</v>
      </c>
      <c r="D27" s="648" t="s">
        <v>331</v>
      </c>
      <c r="E27" s="649"/>
      <c r="F27" s="650"/>
      <c r="G27" s="651" t="s">
        <v>332</v>
      </c>
      <c r="H27" s="652"/>
      <c r="I27" s="168" t="s">
        <v>333</v>
      </c>
      <c r="J27" s="653" t="s">
        <v>336</v>
      </c>
      <c r="K27" s="653" t="s">
        <v>337</v>
      </c>
      <c r="L27" s="653" t="s">
        <v>377</v>
      </c>
      <c r="M27" s="653"/>
      <c r="N27" s="653" t="s">
        <v>344</v>
      </c>
      <c r="O27" s="653"/>
      <c r="P27" s="636" t="s">
        <v>340</v>
      </c>
      <c r="Q27" s="651" t="s">
        <v>378</v>
      </c>
      <c r="R27" s="652"/>
      <c r="S27" s="655"/>
      <c r="T27" s="684" t="s">
        <v>379</v>
      </c>
      <c r="U27" s="684"/>
      <c r="V27" s="684" t="s">
        <v>338</v>
      </c>
      <c r="W27" s="684"/>
      <c r="X27" s="684" t="s">
        <v>339</v>
      </c>
      <c r="Y27" s="684"/>
      <c r="Z27" s="638" t="s">
        <v>346</v>
      </c>
      <c r="AA27" s="689" t="s">
        <v>347</v>
      </c>
      <c r="AB27" s="642" t="s">
        <v>437</v>
      </c>
      <c r="AC27" s="642" t="s">
        <v>438</v>
      </c>
      <c r="AD27" s="169" t="s">
        <v>348</v>
      </c>
      <c r="AE27" s="169" t="s">
        <v>348</v>
      </c>
      <c r="AF27" s="169" t="s">
        <v>348</v>
      </c>
      <c r="AH27" s="672" t="s">
        <v>391</v>
      </c>
      <c r="AI27" s="668" t="s">
        <v>439</v>
      </c>
      <c r="AJ27" s="674" t="s">
        <v>297</v>
      </c>
      <c r="AK27" s="674"/>
      <c r="AL27" s="670" t="s">
        <v>440</v>
      </c>
      <c r="AM27" s="668" t="s">
        <v>441</v>
      </c>
      <c r="AN27" s="668" t="s">
        <v>368</v>
      </c>
      <c r="AO27" s="668" t="s">
        <v>442</v>
      </c>
      <c r="AP27" s="670" t="s">
        <v>396</v>
      </c>
      <c r="AQ27" s="642" t="s">
        <v>369</v>
      </c>
      <c r="AR27" s="642" t="s">
        <v>370</v>
      </c>
      <c r="AS27" s="642" t="s">
        <v>371</v>
      </c>
      <c r="AT27" s="642" t="s">
        <v>372</v>
      </c>
      <c r="AU27" s="660" t="s">
        <v>349</v>
      </c>
      <c r="AV27" s="660" t="s">
        <v>350</v>
      </c>
      <c r="AW27" s="662" t="s">
        <v>443</v>
      </c>
    </row>
    <row r="28" spans="1:52" s="197" customFormat="1" ht="15.75" customHeight="1" thickBot="1" x14ac:dyDescent="0.3">
      <c r="A28" s="171" t="s">
        <v>45</v>
      </c>
      <c r="B28" s="644"/>
      <c r="C28" s="647"/>
      <c r="D28" s="172" t="s">
        <v>352</v>
      </c>
      <c r="E28" s="172" t="s">
        <v>353</v>
      </c>
      <c r="F28" s="172" t="s">
        <v>354</v>
      </c>
      <c r="G28" s="173" t="s">
        <v>380</v>
      </c>
      <c r="H28" s="173" t="s">
        <v>356</v>
      </c>
      <c r="I28" s="173" t="s">
        <v>357</v>
      </c>
      <c r="J28" s="654"/>
      <c r="K28" s="654"/>
      <c r="L28" s="173" t="s">
        <v>381</v>
      </c>
      <c r="M28" s="173" t="s">
        <v>382</v>
      </c>
      <c r="N28" s="173" t="s">
        <v>360</v>
      </c>
      <c r="O28" s="173" t="s">
        <v>361</v>
      </c>
      <c r="P28" s="637"/>
      <c r="Q28" s="175" t="s">
        <v>349</v>
      </c>
      <c r="R28" s="175" t="s">
        <v>350</v>
      </c>
      <c r="S28" s="175" t="s">
        <v>351</v>
      </c>
      <c r="T28" s="173" t="s">
        <v>341</v>
      </c>
      <c r="U28" s="173" t="s">
        <v>342</v>
      </c>
      <c r="V28" s="173" t="s">
        <v>358</v>
      </c>
      <c r="W28" s="173" t="s">
        <v>359</v>
      </c>
      <c r="X28" s="173" t="s">
        <v>358</v>
      </c>
      <c r="Y28" s="173" t="s">
        <v>359</v>
      </c>
      <c r="Z28" s="639"/>
      <c r="AA28" s="690"/>
      <c r="AB28" s="642"/>
      <c r="AC28" s="642"/>
      <c r="AD28" s="169" t="s">
        <v>362</v>
      </c>
      <c r="AE28" s="169" t="s">
        <v>363</v>
      </c>
      <c r="AF28" s="169" t="s">
        <v>364</v>
      </c>
      <c r="AH28" s="673"/>
      <c r="AI28" s="669"/>
      <c r="AJ28" s="177" t="s">
        <v>365</v>
      </c>
      <c r="AK28" s="178" t="s">
        <v>366</v>
      </c>
      <c r="AL28" s="671"/>
      <c r="AM28" s="669"/>
      <c r="AN28" s="669"/>
      <c r="AO28" s="669"/>
      <c r="AP28" s="671"/>
      <c r="AQ28" s="643"/>
      <c r="AR28" s="643"/>
      <c r="AS28" s="643"/>
      <c r="AT28" s="643"/>
      <c r="AU28" s="661"/>
      <c r="AV28" s="661"/>
      <c r="AW28" s="663"/>
    </row>
    <row r="29" spans="1:52" ht="15.75" customHeight="1" x14ac:dyDescent="0.25">
      <c r="B29" s="179">
        <v>1</v>
      </c>
      <c r="C29" t="str">
        <f>IF(EVE!$C7="","",EVE!C7)</f>
        <v/>
      </c>
      <c r="G29" t="str">
        <f>IF(EVE!$C7="","",EVE!G7)</f>
        <v/>
      </c>
      <c r="H29" t="str">
        <f>IF(EVE!$C7="","",EVE!H7)</f>
        <v/>
      </c>
      <c r="I29" t="str">
        <f>IF(EVE!$C7="","",EVE!I7)</f>
        <v/>
      </c>
      <c r="J29" t="str">
        <f>IF(EVE!$C7="","",EVE!J7)</f>
        <v/>
      </c>
      <c r="K29" t="str">
        <f>IF(EVE!$C7="","",EVE!K7)</f>
        <v/>
      </c>
      <c r="L29" s="180" t="str">
        <f>IF(EVE!$C7="","",EVE!L7)</f>
        <v/>
      </c>
      <c r="M29" s="180" t="str">
        <f>IF(EVE!$C7="","",EVE!M7)</f>
        <v/>
      </c>
      <c r="N29" t="str">
        <f>IF(EVE!$C7="","",EVE!N7)</f>
        <v/>
      </c>
      <c r="O29" t="str">
        <f>IF(EVE!$C7="","",EVE!O7)</f>
        <v/>
      </c>
      <c r="P29" t="str">
        <f>IF(EVE!$C7="","",EVE!P7)</f>
        <v/>
      </c>
      <c r="Q29" t="str">
        <f>IF(EVE!$C7="","",EVE!Q7)</f>
        <v/>
      </c>
      <c r="R29" t="str">
        <f>IF(EVE!$C7="","",EVE!R7)</f>
        <v/>
      </c>
      <c r="S29" t="str">
        <f>IF(EVE!$C7="","",EVE!S7)</f>
        <v/>
      </c>
      <c r="T29" t="str">
        <f>IF(EVE!$C7="","",EVE!T7)</f>
        <v/>
      </c>
      <c r="U29" t="str">
        <f>IF(EVE!$C7="","",EVE!U7)</f>
        <v/>
      </c>
      <c r="V29" s="180" t="str">
        <f>IF(EVE!$C7="","",EVE!V7)</f>
        <v/>
      </c>
      <c r="W29" s="181" t="str">
        <f>IF(EVE!$C7="","",EVE!W7)</f>
        <v/>
      </c>
      <c r="X29" s="180" t="str">
        <f>IF(EVE!$C7="","",EVE!X7)</f>
        <v/>
      </c>
      <c r="Y29" s="181" t="str">
        <f>IF(EVE!$C7="","",EVE!Y7)</f>
        <v/>
      </c>
      <c r="Z29" t="str">
        <f>IF(EVE!$C7="","",EVE!Z7)</f>
        <v/>
      </c>
      <c r="AA29" t="str">
        <f>IF(EVE!$C7="","",EVE!AA7)</f>
        <v/>
      </c>
      <c r="AB29" s="20" t="str">
        <f>IF(EVE!$C7="","",B29)</f>
        <v/>
      </c>
      <c r="AC29" s="20" t="str">
        <f>IF(EVE!$C7="","",VLOOKUP(IDENTIF!$C$5,'AUX1'!$B$5:$E$53,3,FALSE))</f>
        <v/>
      </c>
      <c r="AD29" s="20" t="str">
        <f>IF(EVE!$C7="","",EVE!AC7)</f>
        <v/>
      </c>
      <c r="AE29" s="20" t="str">
        <f>IF(EVE!$C7="","",EVE!AD7)</f>
        <v/>
      </c>
      <c r="AF29" s="20" t="str">
        <f>IF(EVE!$C7="","",EVE!AE7)</f>
        <v/>
      </c>
      <c r="AH29" s="198"/>
      <c r="AI29" s="198"/>
      <c r="AJ29" s="185" t="str">
        <f>IF(P29="","",P29)</f>
        <v/>
      </c>
      <c r="AK29" s="186" t="str">
        <f>IF(AJ29="","",AJ29*$AK$26)</f>
        <v/>
      </c>
      <c r="AL29" s="187"/>
      <c r="AM29" s="185" t="str">
        <f>IF(T29="","",IF(T29=0,"",T29))</f>
        <v/>
      </c>
      <c r="AN29" s="185" t="str">
        <f>IF(AM29="","",VLOOKUP(U29,'AUX1'!$S$6:$U$9,2,0))</f>
        <v/>
      </c>
      <c r="AO29" s="188" t="str">
        <f>IF(AM29="","",AM29*AN29)</f>
        <v/>
      </c>
      <c r="AP29" s="189"/>
      <c r="AQ29" s="185" t="str">
        <f>IF(AM29="","",ROUND(((X29+Y29)-(V29+W29))*24,0))</f>
        <v/>
      </c>
      <c r="AR29" s="188" t="str">
        <f>IF(AM29="","",VLOOKUP(U29,'AUX1'!$S$6:$U$9,3,0))</f>
        <v/>
      </c>
      <c r="AS29" s="30">
        <f>IF(AM29&lt;=300,'AUX1'!$T$12,IF(AND(AM29&gt;300,AM29&lt;=600),'AUX1'!$T$13,IF(AND(AM29&gt;600,AM29&lt;=900),'AUX1'!$T$14,IF(AND(AM29&gt;900,AM29&lt;=1200),'AUX1'!$T$15,IF(AND(AM29&gt;1200,AM29&lt;=1500),'AUX1'!$T$16,IF(AM29&gt;1500,'AUX1'!$T$17))))))</f>
        <v>0</v>
      </c>
      <c r="AT29" s="190">
        <f>IF(AQ29="",0,AQ29*AR29*AS29)</f>
        <v>0</v>
      </c>
      <c r="AU29" s="191" t="str">
        <f>Q29</f>
        <v/>
      </c>
      <c r="AV29" s="191" t="str">
        <f>R29</f>
        <v/>
      </c>
      <c r="AW29" s="191" t="str">
        <f>IF(S29="","",S29*'AUX1'!$T$19)</f>
        <v/>
      </c>
    </row>
    <row r="30" spans="1:52" ht="15.75" customHeight="1" x14ac:dyDescent="0.25">
      <c r="B30" s="179">
        <v>2</v>
      </c>
      <c r="C30" t="str">
        <f>IF(EVE!$C8="","",EVE!C8)</f>
        <v/>
      </c>
      <c r="G30" t="str">
        <f>IF(EVE!$C8="","",EVE!G8)</f>
        <v/>
      </c>
      <c r="H30" t="str">
        <f>IF(EVE!$C8="","",EVE!H8)</f>
        <v/>
      </c>
      <c r="I30" t="str">
        <f>IF(EVE!$C8="","",EVE!I8)</f>
        <v/>
      </c>
      <c r="J30" t="str">
        <f>IF(EVE!$C8="","",EVE!J8)</f>
        <v/>
      </c>
      <c r="K30" t="str">
        <f>IF(EVE!$C8="","",EVE!K8)</f>
        <v/>
      </c>
      <c r="L30" s="180" t="str">
        <f>IF(EVE!$C8="","",EVE!L8)</f>
        <v/>
      </c>
      <c r="M30" s="180" t="str">
        <f>IF(EVE!$C8="","",EVE!M8)</f>
        <v/>
      </c>
      <c r="N30" t="str">
        <f>IF(EVE!$C8="","",EVE!N8)</f>
        <v/>
      </c>
      <c r="O30" t="str">
        <f>IF(EVE!$C8="","",EVE!O8)</f>
        <v/>
      </c>
      <c r="P30" t="str">
        <f>IF(EVE!$C8="","",EVE!P8)</f>
        <v/>
      </c>
      <c r="Q30" t="str">
        <f>IF(EVE!$C8="","",EVE!Q8)</f>
        <v/>
      </c>
      <c r="R30" t="str">
        <f>IF(EVE!$C8="","",EVE!R8)</f>
        <v/>
      </c>
      <c r="S30" t="str">
        <f>IF(EVE!$C8="","",EVE!S8)</f>
        <v/>
      </c>
      <c r="T30" t="str">
        <f>IF(EVE!$C8="","",EVE!T8)</f>
        <v/>
      </c>
      <c r="U30" t="str">
        <f>IF(EVE!$C8="","",EVE!U8)</f>
        <v/>
      </c>
      <c r="V30" s="180" t="str">
        <f>IF(EVE!$C8="","",EVE!V8)</f>
        <v/>
      </c>
      <c r="W30" s="181" t="str">
        <f>IF(EVE!$C8="","",EVE!W8)</f>
        <v/>
      </c>
      <c r="X30" s="180" t="str">
        <f>IF(EVE!$C8="","",EVE!X8)</f>
        <v/>
      </c>
      <c r="Y30" s="181" t="str">
        <f>IF(EVE!$C8="","",EVE!Y8)</f>
        <v/>
      </c>
      <c r="Z30" t="str">
        <f>IF(EVE!$C8="","",EVE!Z8)</f>
        <v/>
      </c>
      <c r="AA30" t="str">
        <f>IF(EVE!$C8="","",EVE!AA8)</f>
        <v/>
      </c>
      <c r="AB30" s="20" t="str">
        <f>IF(EVE!$C8="","",B30)</f>
        <v/>
      </c>
      <c r="AC30" s="20" t="str">
        <f>IF(EVE!$C8="","",VLOOKUP(IDENTIF!$C$5,'AUX1'!$B$5:$E$53,3,FALSE))</f>
        <v/>
      </c>
      <c r="AD30" s="20" t="str">
        <f>IF(EVE!$C8="","",EVE!AC8)</f>
        <v/>
      </c>
      <c r="AE30" s="20" t="str">
        <f>IF(EVE!$C8="","",EVE!AD8)</f>
        <v/>
      </c>
      <c r="AF30" s="20" t="str">
        <f>IF(EVE!$C8="","",EVE!AE8)</f>
        <v/>
      </c>
      <c r="AH30" s="198"/>
      <c r="AI30" s="198"/>
      <c r="AJ30" s="185" t="str">
        <f t="shared" ref="AJ30:AJ43" si="8">IF(P30="","",P30)</f>
        <v/>
      </c>
      <c r="AK30" s="186" t="str">
        <f t="shared" ref="AK30:AK43" si="9">IF(AJ30="","",AJ30*$AK$26)</f>
        <v/>
      </c>
      <c r="AL30" s="187"/>
      <c r="AM30" s="185" t="str">
        <f t="shared" ref="AM30:AM43" si="10">IF(T30="","",IF(T30=0,"",T30))</f>
        <v/>
      </c>
      <c r="AN30" s="185" t="str">
        <f>IF(AM30="","",VLOOKUP(U30,'AUX1'!$S$6:$U$9,2,0))</f>
        <v/>
      </c>
      <c r="AO30" s="188" t="str">
        <f t="shared" ref="AO30:AO43" si="11">IF(AM30="","",AM30*AN30)</f>
        <v/>
      </c>
      <c r="AP30" s="189"/>
      <c r="AQ30" s="185" t="str">
        <f t="shared" ref="AQ30:AQ43" si="12">IF(AM30="","",ROUND(((X30+Y30)-(V30+W30))*24,0))</f>
        <v/>
      </c>
      <c r="AR30" s="188" t="str">
        <f>IF(AM30="","",VLOOKUP(U30,'AUX1'!$S$6:$U$9,3,0))</f>
        <v/>
      </c>
      <c r="AS30" s="30">
        <f>IF(AM30&lt;=300,'AUX1'!$T$12,IF(AND(AM30&gt;300,AM30&lt;=600),'AUX1'!$T$13,IF(AND(AM30&gt;600,AM30&lt;=900),'AUX1'!$T$14,IF(AND(AM30&gt;900,AM30&lt;=1200),'AUX1'!$T$15,IF(AND(AM30&gt;1200,AM30&lt;=1500),'AUX1'!$T$16,IF(AM30&gt;1500,'AUX1'!$T$17))))))</f>
        <v>0</v>
      </c>
      <c r="AT30" s="190">
        <f t="shared" ref="AT30:AT43" si="13">IF(AQ30="",0,AQ30*AR30*AS30)</f>
        <v>0</v>
      </c>
      <c r="AU30" s="191" t="str">
        <f t="shared" ref="AU30:AV43" si="14">Q30</f>
        <v/>
      </c>
      <c r="AV30" s="191" t="str">
        <f t="shared" si="14"/>
        <v/>
      </c>
      <c r="AW30" s="191" t="str">
        <f>IF(S30="","",S30*'AUX1'!$T$19)</f>
        <v/>
      </c>
    </row>
    <row r="31" spans="1:52" ht="15.75" customHeight="1" x14ac:dyDescent="0.25">
      <c r="B31" s="179">
        <v>3</v>
      </c>
      <c r="C31" t="str">
        <f>IF(EVE!$C9="","",EVE!C9)</f>
        <v/>
      </c>
      <c r="G31" t="str">
        <f>IF(EVE!$C9="","",EVE!G9)</f>
        <v/>
      </c>
      <c r="H31" t="str">
        <f>IF(EVE!$C9="","",EVE!H9)</f>
        <v/>
      </c>
      <c r="I31" t="str">
        <f>IF(EVE!$C9="","",EVE!I9)</f>
        <v/>
      </c>
      <c r="J31" t="str">
        <f>IF(EVE!$C9="","",EVE!J9)</f>
        <v/>
      </c>
      <c r="K31" t="str">
        <f>IF(EVE!$C9="","",EVE!K9)</f>
        <v/>
      </c>
      <c r="L31" s="180" t="str">
        <f>IF(EVE!$C9="","",EVE!L9)</f>
        <v/>
      </c>
      <c r="M31" s="180" t="str">
        <f>IF(EVE!$C9="","",EVE!M9)</f>
        <v/>
      </c>
      <c r="N31" t="str">
        <f>IF(EVE!$C9="","",EVE!N9)</f>
        <v/>
      </c>
      <c r="O31" t="str">
        <f>IF(EVE!$C9="","",EVE!O9)</f>
        <v/>
      </c>
      <c r="P31" t="str">
        <f>IF(EVE!$C9="","",EVE!P9)</f>
        <v/>
      </c>
      <c r="Q31" t="str">
        <f>IF(EVE!$C9="","",EVE!Q9)</f>
        <v/>
      </c>
      <c r="R31" t="str">
        <f>IF(EVE!$C9="","",EVE!R9)</f>
        <v/>
      </c>
      <c r="S31" t="str">
        <f>IF(EVE!$C9="","",EVE!S9)</f>
        <v/>
      </c>
      <c r="T31" t="str">
        <f>IF(EVE!$C9="","",EVE!T9)</f>
        <v/>
      </c>
      <c r="U31" t="str">
        <f>IF(EVE!$C9="","",EVE!U9)</f>
        <v/>
      </c>
      <c r="V31" s="180" t="str">
        <f>IF(EVE!$C9="","",EVE!V9)</f>
        <v/>
      </c>
      <c r="W31" s="181" t="str">
        <f>IF(EVE!$C9="","",EVE!W9)</f>
        <v/>
      </c>
      <c r="X31" s="180" t="str">
        <f>IF(EVE!$C9="","",EVE!X9)</f>
        <v/>
      </c>
      <c r="Y31" s="181" t="str">
        <f>IF(EVE!$C9="","",EVE!Y9)</f>
        <v/>
      </c>
      <c r="Z31" t="str">
        <f>IF(EVE!$C9="","",EVE!Z9)</f>
        <v/>
      </c>
      <c r="AA31" t="str">
        <f>IF(EVE!$C9="","",EVE!AA9)</f>
        <v/>
      </c>
      <c r="AB31" s="20" t="str">
        <f>IF(EVE!$C9="","",B31)</f>
        <v/>
      </c>
      <c r="AC31" s="20" t="str">
        <f>IF(EVE!$C9="","",VLOOKUP(IDENTIF!$C$5,'AUX1'!$B$5:$E$53,3,FALSE))</f>
        <v/>
      </c>
      <c r="AD31" s="20" t="str">
        <f>IF(EVE!$C9="","",EVE!AC9)</f>
        <v/>
      </c>
      <c r="AE31" s="20" t="str">
        <f>IF(EVE!$C9="","",EVE!AD9)</f>
        <v/>
      </c>
      <c r="AF31" s="20" t="str">
        <f>IF(EVE!$C9="","",EVE!AE9)</f>
        <v/>
      </c>
      <c r="AH31" s="198"/>
      <c r="AI31" s="198"/>
      <c r="AJ31" s="185" t="str">
        <f t="shared" si="8"/>
        <v/>
      </c>
      <c r="AK31" s="186" t="str">
        <f t="shared" si="9"/>
        <v/>
      </c>
      <c r="AL31" s="187"/>
      <c r="AM31" s="185" t="str">
        <f t="shared" si="10"/>
        <v/>
      </c>
      <c r="AN31" s="185" t="str">
        <f>IF(AM31="","",VLOOKUP(U31,'AUX1'!$S$6:$U$9,2,0))</f>
        <v/>
      </c>
      <c r="AO31" s="188" t="str">
        <f t="shared" si="11"/>
        <v/>
      </c>
      <c r="AP31" s="189"/>
      <c r="AQ31" s="185" t="str">
        <f t="shared" si="12"/>
        <v/>
      </c>
      <c r="AR31" s="188" t="str">
        <f>IF(AM31="","",VLOOKUP(U31,'AUX1'!$S$6:$U$9,3,0))</f>
        <v/>
      </c>
      <c r="AS31" s="30">
        <f>IF(AM31&lt;=300,'AUX1'!$T$12,IF(AND(AM31&gt;300,AM31&lt;=600),'AUX1'!$T$13,IF(AND(AM31&gt;600,AM31&lt;=900),'AUX1'!$T$14,IF(AND(AM31&gt;900,AM31&lt;=1200),'AUX1'!$T$15,IF(AND(AM31&gt;1200,AM31&lt;=1500),'AUX1'!$T$16,IF(AM31&gt;1500,'AUX1'!$T$17))))))</f>
        <v>0</v>
      </c>
      <c r="AT31" s="190">
        <f t="shared" si="13"/>
        <v>0</v>
      </c>
      <c r="AU31" s="191" t="str">
        <f t="shared" si="14"/>
        <v/>
      </c>
      <c r="AV31" s="191" t="str">
        <f t="shared" si="14"/>
        <v/>
      </c>
      <c r="AW31" s="191" t="str">
        <f>IF(S31="","",S31*'AUX1'!$T$19)</f>
        <v/>
      </c>
    </row>
    <row r="32" spans="1:52" ht="15.75" customHeight="1" x14ac:dyDescent="0.25">
      <c r="B32" s="179">
        <v>4</v>
      </c>
      <c r="C32" t="str">
        <f>IF(EVE!$C10="","",EVE!C10)</f>
        <v/>
      </c>
      <c r="G32" t="str">
        <f>IF(EVE!$C10="","",EVE!G10)</f>
        <v/>
      </c>
      <c r="H32" t="str">
        <f>IF(EVE!$C10="","",EVE!H10)</f>
        <v/>
      </c>
      <c r="I32" t="str">
        <f>IF(EVE!$C10="","",EVE!I10)</f>
        <v/>
      </c>
      <c r="J32" t="str">
        <f>IF(EVE!$C10="","",EVE!J10)</f>
        <v/>
      </c>
      <c r="K32" t="str">
        <f>IF(EVE!$C10="","",EVE!K10)</f>
        <v/>
      </c>
      <c r="L32" s="180" t="str">
        <f>IF(EVE!$C10="","",EVE!L10)</f>
        <v/>
      </c>
      <c r="M32" s="180" t="str">
        <f>IF(EVE!$C10="","",EVE!M10)</f>
        <v/>
      </c>
      <c r="N32" t="str">
        <f>IF(EVE!$C10="","",EVE!N10)</f>
        <v/>
      </c>
      <c r="O32" t="str">
        <f>IF(EVE!$C10="","",EVE!O10)</f>
        <v/>
      </c>
      <c r="P32" t="str">
        <f>IF(EVE!$C10="","",EVE!P10)</f>
        <v/>
      </c>
      <c r="Q32" t="str">
        <f>IF(EVE!$C10="","",EVE!Q10)</f>
        <v/>
      </c>
      <c r="R32" t="str">
        <f>IF(EVE!$C10="","",EVE!R10)</f>
        <v/>
      </c>
      <c r="S32" t="str">
        <f>IF(EVE!$C10="","",EVE!S10)</f>
        <v/>
      </c>
      <c r="T32" t="str">
        <f>IF(EVE!$C10="","",EVE!T10)</f>
        <v/>
      </c>
      <c r="U32" t="str">
        <f>IF(EVE!$C10="","",EVE!U10)</f>
        <v/>
      </c>
      <c r="V32" s="180" t="str">
        <f>IF(EVE!$C10="","",EVE!V10)</f>
        <v/>
      </c>
      <c r="W32" s="181" t="str">
        <f>IF(EVE!$C10="","",EVE!W10)</f>
        <v/>
      </c>
      <c r="X32" s="180" t="str">
        <f>IF(EVE!$C10="","",EVE!X10)</f>
        <v/>
      </c>
      <c r="Y32" s="181" t="str">
        <f>IF(EVE!$C10="","",EVE!Y10)</f>
        <v/>
      </c>
      <c r="Z32" t="str">
        <f>IF(EVE!$C10="","",EVE!Z10)</f>
        <v/>
      </c>
      <c r="AA32" t="str">
        <f>IF(EVE!$C10="","",EVE!AA10)</f>
        <v/>
      </c>
      <c r="AB32" s="20" t="str">
        <f>IF(EVE!$C10="","",B32)</f>
        <v/>
      </c>
      <c r="AC32" s="20" t="str">
        <f>IF(EVE!$C10="","",VLOOKUP(IDENTIF!$C$5,'AUX1'!$B$5:$E$53,3,FALSE))</f>
        <v/>
      </c>
      <c r="AD32" s="20" t="str">
        <f>IF(EVE!$C10="","",EVE!AC10)</f>
        <v/>
      </c>
      <c r="AE32" s="20" t="str">
        <f>IF(EVE!$C10="","",EVE!AD10)</f>
        <v/>
      </c>
      <c r="AF32" s="20" t="str">
        <f>IF(EVE!$C10="","",EVE!AE10)</f>
        <v/>
      </c>
      <c r="AH32" s="198"/>
      <c r="AI32" s="198"/>
      <c r="AJ32" s="185" t="str">
        <f t="shared" si="8"/>
        <v/>
      </c>
      <c r="AK32" s="186" t="str">
        <f t="shared" si="9"/>
        <v/>
      </c>
      <c r="AL32" s="187"/>
      <c r="AM32" s="185" t="str">
        <f t="shared" si="10"/>
        <v/>
      </c>
      <c r="AN32" s="185" t="str">
        <f>IF(AM32="","",VLOOKUP(U32,'AUX1'!$S$6:$U$9,2,0))</f>
        <v/>
      </c>
      <c r="AO32" s="188" t="str">
        <f t="shared" si="11"/>
        <v/>
      </c>
      <c r="AP32" s="189"/>
      <c r="AQ32" s="185" t="str">
        <f t="shared" si="12"/>
        <v/>
      </c>
      <c r="AR32" s="188" t="str">
        <f>IF(AM32="","",VLOOKUP(U32,'AUX1'!$S$6:$U$9,3,0))</f>
        <v/>
      </c>
      <c r="AS32" s="30">
        <f>IF(AM32&lt;=300,'AUX1'!$T$12,IF(AND(AM32&gt;300,AM32&lt;=600),'AUX1'!$T$13,IF(AND(AM32&gt;600,AM32&lt;=900),'AUX1'!$T$14,IF(AND(AM32&gt;900,AM32&lt;=1200),'AUX1'!$T$15,IF(AND(AM32&gt;1200,AM32&lt;=1500),'AUX1'!$T$16,IF(AM32&gt;1500,'AUX1'!$T$17))))))</f>
        <v>0</v>
      </c>
      <c r="AT32" s="190">
        <f t="shared" si="13"/>
        <v>0</v>
      </c>
      <c r="AU32" s="191" t="str">
        <f t="shared" si="14"/>
        <v/>
      </c>
      <c r="AV32" s="191" t="str">
        <f t="shared" si="14"/>
        <v/>
      </c>
      <c r="AW32" s="191" t="str">
        <f>IF(S32="","",S32*'AUX1'!$T$19)</f>
        <v/>
      </c>
    </row>
    <row r="33" spans="1:49" ht="15.75" customHeight="1" x14ac:dyDescent="0.25">
      <c r="B33" s="179">
        <v>5</v>
      </c>
      <c r="C33" t="str">
        <f>IF(EVE!$C11="","",EVE!C11)</f>
        <v/>
      </c>
      <c r="G33" t="str">
        <f>IF(EVE!$C11="","",EVE!G11)</f>
        <v/>
      </c>
      <c r="H33" t="str">
        <f>IF(EVE!$C11="","",EVE!H11)</f>
        <v/>
      </c>
      <c r="I33" t="str">
        <f>IF(EVE!$C11="","",EVE!I11)</f>
        <v/>
      </c>
      <c r="J33" t="str">
        <f>IF(EVE!$C11="","",EVE!J11)</f>
        <v/>
      </c>
      <c r="K33" t="str">
        <f>IF(EVE!$C11="","",EVE!K11)</f>
        <v/>
      </c>
      <c r="L33" s="180" t="str">
        <f>IF(EVE!$C11="","",EVE!L11)</f>
        <v/>
      </c>
      <c r="M33" s="180" t="str">
        <f>IF(EVE!$C11="","",EVE!M11)</f>
        <v/>
      </c>
      <c r="N33" t="str">
        <f>IF(EVE!$C11="","",EVE!N11)</f>
        <v/>
      </c>
      <c r="O33" t="str">
        <f>IF(EVE!$C11="","",EVE!O11)</f>
        <v/>
      </c>
      <c r="P33" t="str">
        <f>IF(EVE!$C11="","",EVE!P11)</f>
        <v/>
      </c>
      <c r="Q33" t="str">
        <f>IF(EVE!$C11="","",EVE!Q11)</f>
        <v/>
      </c>
      <c r="R33" t="str">
        <f>IF(EVE!$C11="","",EVE!R11)</f>
        <v/>
      </c>
      <c r="S33" t="str">
        <f>IF(EVE!$C11="","",EVE!S11)</f>
        <v/>
      </c>
      <c r="T33" t="str">
        <f>IF(EVE!$C11="","",EVE!T11)</f>
        <v/>
      </c>
      <c r="U33" t="str">
        <f>IF(EVE!$C11="","",EVE!U11)</f>
        <v/>
      </c>
      <c r="V33" s="180" t="str">
        <f>IF(EVE!$C11="","",EVE!V11)</f>
        <v/>
      </c>
      <c r="W33" s="181" t="str">
        <f>IF(EVE!$C11="","",EVE!W11)</f>
        <v/>
      </c>
      <c r="X33" s="180" t="str">
        <f>IF(EVE!$C11="","",EVE!X11)</f>
        <v/>
      </c>
      <c r="Y33" s="181" t="str">
        <f>IF(EVE!$C11="","",EVE!Y11)</f>
        <v/>
      </c>
      <c r="Z33" t="str">
        <f>IF(EVE!$C11="","",EVE!Z11)</f>
        <v/>
      </c>
      <c r="AA33" t="str">
        <f>IF(EVE!$C11="","",EVE!AA11)</f>
        <v/>
      </c>
      <c r="AB33" s="20" t="str">
        <f>IF(EVE!$C11="","",B33)</f>
        <v/>
      </c>
      <c r="AC33" s="20" t="str">
        <f>IF(EVE!$C11="","",VLOOKUP(IDENTIF!$C$5,'AUX1'!$B$5:$E$53,3,FALSE))</f>
        <v/>
      </c>
      <c r="AD33" s="20" t="str">
        <f>IF(EVE!$C11="","",EVE!AC11)</f>
        <v/>
      </c>
      <c r="AE33" s="20" t="str">
        <f>IF(EVE!$C11="","",EVE!AD11)</f>
        <v/>
      </c>
      <c r="AF33" s="20" t="str">
        <f>IF(EVE!$C11="","",EVE!AE11)</f>
        <v/>
      </c>
      <c r="AH33" s="198"/>
      <c r="AI33" s="198"/>
      <c r="AJ33" s="185" t="str">
        <f t="shared" si="8"/>
        <v/>
      </c>
      <c r="AK33" s="186" t="str">
        <f t="shared" si="9"/>
        <v/>
      </c>
      <c r="AL33" s="187"/>
      <c r="AM33" s="185" t="str">
        <f t="shared" si="10"/>
        <v/>
      </c>
      <c r="AN33" s="185" t="str">
        <f>IF(AM33="","",VLOOKUP(U33,'AUX1'!$S$6:$U$9,2,0))</f>
        <v/>
      </c>
      <c r="AO33" s="188" t="str">
        <f t="shared" si="11"/>
        <v/>
      </c>
      <c r="AP33" s="189"/>
      <c r="AQ33" s="185" t="str">
        <f t="shared" si="12"/>
        <v/>
      </c>
      <c r="AR33" s="188" t="str">
        <f>IF(AM33="","",VLOOKUP(U33,'AUX1'!$S$6:$U$9,3,0))</f>
        <v/>
      </c>
      <c r="AS33" s="30">
        <f>IF(AM33&lt;=300,'AUX1'!$T$12,IF(AND(AM33&gt;300,AM33&lt;=600),'AUX1'!$T$13,IF(AND(AM33&gt;600,AM33&lt;=900),'AUX1'!$T$14,IF(AND(AM33&gt;900,AM33&lt;=1200),'AUX1'!$T$15,IF(AND(AM33&gt;1200,AM33&lt;=1500),'AUX1'!$T$16,IF(AM33&gt;1500,'AUX1'!$T$17))))))</f>
        <v>0</v>
      </c>
      <c r="AT33" s="190">
        <f t="shared" si="13"/>
        <v>0</v>
      </c>
      <c r="AU33" s="191" t="str">
        <f t="shared" si="14"/>
        <v/>
      </c>
      <c r="AV33" s="191" t="str">
        <f t="shared" si="14"/>
        <v/>
      </c>
      <c r="AW33" s="191" t="str">
        <f>IF(S33="","",S33*'AUX1'!$T$19)</f>
        <v/>
      </c>
    </row>
    <row r="34" spans="1:49" ht="15.75" customHeight="1" x14ac:dyDescent="0.25">
      <c r="B34" s="179">
        <v>6</v>
      </c>
      <c r="C34" t="str">
        <f>IF(EVE!$C12="","",EVE!C12)</f>
        <v/>
      </c>
      <c r="G34" t="str">
        <f>IF(EVE!$C12="","",EVE!G12)</f>
        <v/>
      </c>
      <c r="H34" t="str">
        <f>IF(EVE!$C12="","",EVE!H12)</f>
        <v/>
      </c>
      <c r="I34" t="str">
        <f>IF(EVE!$C12="","",EVE!I12)</f>
        <v/>
      </c>
      <c r="J34" t="str">
        <f>IF(EVE!$C12="","",EVE!J12)</f>
        <v/>
      </c>
      <c r="K34" t="str">
        <f>IF(EVE!$C12="","",EVE!K12)</f>
        <v/>
      </c>
      <c r="L34" s="180" t="str">
        <f>IF(EVE!$C12="","",EVE!L12)</f>
        <v/>
      </c>
      <c r="M34" s="180" t="str">
        <f>IF(EVE!$C12="","",EVE!M12)</f>
        <v/>
      </c>
      <c r="N34" t="str">
        <f>IF(EVE!$C12="","",EVE!N12)</f>
        <v/>
      </c>
      <c r="O34" t="str">
        <f>IF(EVE!$C12="","",EVE!O12)</f>
        <v/>
      </c>
      <c r="P34" t="str">
        <f>IF(EVE!$C12="","",EVE!P12)</f>
        <v/>
      </c>
      <c r="Q34" t="str">
        <f>IF(EVE!$C12="","",EVE!Q12)</f>
        <v/>
      </c>
      <c r="R34" t="str">
        <f>IF(EVE!$C12="","",EVE!R12)</f>
        <v/>
      </c>
      <c r="S34" t="str">
        <f>IF(EVE!$C12="","",EVE!S12)</f>
        <v/>
      </c>
      <c r="T34" t="str">
        <f>IF(EVE!$C12="","",EVE!T12)</f>
        <v/>
      </c>
      <c r="U34" t="str">
        <f>IF(EVE!$C12="","",EVE!U12)</f>
        <v/>
      </c>
      <c r="V34" s="180" t="str">
        <f>IF(EVE!$C12="","",EVE!V12)</f>
        <v/>
      </c>
      <c r="W34" s="181" t="str">
        <f>IF(EVE!$C12="","",EVE!W12)</f>
        <v/>
      </c>
      <c r="X34" s="180" t="str">
        <f>IF(EVE!$C12="","",EVE!X12)</f>
        <v/>
      </c>
      <c r="Y34" s="181" t="str">
        <f>IF(EVE!$C12="","",EVE!Y12)</f>
        <v/>
      </c>
      <c r="Z34" t="str">
        <f>IF(EVE!$C12="","",EVE!Z12)</f>
        <v/>
      </c>
      <c r="AA34" t="str">
        <f>IF(EVE!$C12="","",EVE!AA12)</f>
        <v/>
      </c>
      <c r="AB34" s="20" t="str">
        <f>IF(EVE!$C12="","",B34)</f>
        <v/>
      </c>
      <c r="AC34" s="20" t="str">
        <f>IF(EVE!$C12="","",VLOOKUP(IDENTIF!$C$5,'AUX1'!$B$5:$E$53,3,FALSE))</f>
        <v/>
      </c>
      <c r="AD34" s="20" t="str">
        <f>IF(EVE!$C12="","",EVE!AC12)</f>
        <v/>
      </c>
      <c r="AE34" s="20" t="str">
        <f>IF(EVE!$C12="","",EVE!AD12)</f>
        <v/>
      </c>
      <c r="AF34" s="20" t="str">
        <f>IF(EVE!$C12="","",EVE!AE12)</f>
        <v/>
      </c>
      <c r="AH34" s="198"/>
      <c r="AI34" s="198"/>
      <c r="AJ34" s="185" t="str">
        <f t="shared" si="8"/>
        <v/>
      </c>
      <c r="AK34" s="186" t="str">
        <f t="shared" si="9"/>
        <v/>
      </c>
      <c r="AL34" s="187"/>
      <c r="AM34" s="185" t="str">
        <f t="shared" si="10"/>
        <v/>
      </c>
      <c r="AN34" s="185" t="str">
        <f>IF(AM34="","",VLOOKUP(U34,'AUX1'!$S$6:$U$9,2,0))</f>
        <v/>
      </c>
      <c r="AO34" s="188" t="str">
        <f t="shared" si="11"/>
        <v/>
      </c>
      <c r="AP34" s="189"/>
      <c r="AQ34" s="185" t="str">
        <f t="shared" si="12"/>
        <v/>
      </c>
      <c r="AR34" s="188" t="str">
        <f>IF(AM34="","",VLOOKUP(U34,'AUX1'!$S$6:$U$9,3,0))</f>
        <v/>
      </c>
      <c r="AS34" s="30">
        <f>IF(AM34&lt;=300,'AUX1'!$T$12,IF(AND(AM34&gt;300,AM34&lt;=600),'AUX1'!$T$13,IF(AND(AM34&gt;600,AM34&lt;=900),'AUX1'!$T$14,IF(AND(AM34&gt;900,AM34&lt;=1200),'AUX1'!$T$15,IF(AND(AM34&gt;1200,AM34&lt;=1500),'AUX1'!$T$16,IF(AM34&gt;1500,'AUX1'!$T$17))))))</f>
        <v>0</v>
      </c>
      <c r="AT34" s="190">
        <f t="shared" si="13"/>
        <v>0</v>
      </c>
      <c r="AU34" s="191" t="str">
        <f t="shared" si="14"/>
        <v/>
      </c>
      <c r="AV34" s="191" t="str">
        <f t="shared" si="14"/>
        <v/>
      </c>
      <c r="AW34" s="191" t="str">
        <f>IF(S34="","",S34*'AUX1'!$T$19)</f>
        <v/>
      </c>
    </row>
    <row r="35" spans="1:49" ht="15.75" customHeight="1" x14ac:dyDescent="0.25">
      <c r="B35" s="179">
        <v>7</v>
      </c>
      <c r="C35" t="str">
        <f>IF(EVE!$C13="","",EVE!C13)</f>
        <v/>
      </c>
      <c r="G35" t="str">
        <f>IF(EVE!$C13="","",EVE!G13)</f>
        <v/>
      </c>
      <c r="H35" t="str">
        <f>IF(EVE!$C13="","",EVE!H13)</f>
        <v/>
      </c>
      <c r="I35" t="str">
        <f>IF(EVE!$C13="","",EVE!I13)</f>
        <v/>
      </c>
      <c r="J35" t="str">
        <f>IF(EVE!$C13="","",EVE!J13)</f>
        <v/>
      </c>
      <c r="K35" t="str">
        <f>IF(EVE!$C13="","",EVE!K13)</f>
        <v/>
      </c>
      <c r="L35" s="180" t="str">
        <f>IF(EVE!$C13="","",EVE!L13)</f>
        <v/>
      </c>
      <c r="M35" s="180" t="str">
        <f>IF(EVE!$C13="","",EVE!M13)</f>
        <v/>
      </c>
      <c r="N35" t="str">
        <f>IF(EVE!$C13="","",EVE!N13)</f>
        <v/>
      </c>
      <c r="O35" t="str">
        <f>IF(EVE!$C13="","",EVE!O13)</f>
        <v/>
      </c>
      <c r="P35" t="str">
        <f>IF(EVE!$C13="","",EVE!P13)</f>
        <v/>
      </c>
      <c r="Q35" t="str">
        <f>IF(EVE!$C13="","",EVE!Q13)</f>
        <v/>
      </c>
      <c r="R35" t="str">
        <f>IF(EVE!$C13="","",EVE!R13)</f>
        <v/>
      </c>
      <c r="S35" t="str">
        <f>IF(EVE!$C13="","",EVE!S13)</f>
        <v/>
      </c>
      <c r="T35" t="str">
        <f>IF(EVE!$C13="","",EVE!T13)</f>
        <v/>
      </c>
      <c r="U35" t="str">
        <f>IF(EVE!$C13="","",EVE!U13)</f>
        <v/>
      </c>
      <c r="V35" s="180" t="str">
        <f>IF(EVE!$C13="","",EVE!V13)</f>
        <v/>
      </c>
      <c r="W35" s="181" t="str">
        <f>IF(EVE!$C13="","",EVE!W13)</f>
        <v/>
      </c>
      <c r="X35" s="180" t="str">
        <f>IF(EVE!$C13="","",EVE!X13)</f>
        <v/>
      </c>
      <c r="Y35" s="181" t="str">
        <f>IF(EVE!$C13="","",EVE!Y13)</f>
        <v/>
      </c>
      <c r="Z35" t="str">
        <f>IF(EVE!$C13="","",EVE!Z13)</f>
        <v/>
      </c>
      <c r="AA35" t="str">
        <f>IF(EVE!$C13="","",EVE!AA13)</f>
        <v/>
      </c>
      <c r="AB35" s="20" t="str">
        <f>IF(EVE!$C13="","",B35)</f>
        <v/>
      </c>
      <c r="AC35" s="20" t="str">
        <f>IF(EVE!$C13="","",VLOOKUP(IDENTIF!$C$5,'AUX1'!$B$5:$E$53,3,FALSE))</f>
        <v/>
      </c>
      <c r="AD35" s="20" t="str">
        <f>IF(EVE!$C13="","",EVE!AC13)</f>
        <v/>
      </c>
      <c r="AE35" s="20" t="str">
        <f>IF(EVE!$C13="","",EVE!AD13)</f>
        <v/>
      </c>
      <c r="AF35" s="20" t="str">
        <f>IF(EVE!$C13="","",EVE!AE13)</f>
        <v/>
      </c>
      <c r="AH35" s="198"/>
      <c r="AI35" s="198"/>
      <c r="AJ35" s="185" t="str">
        <f t="shared" si="8"/>
        <v/>
      </c>
      <c r="AK35" s="186" t="str">
        <f t="shared" si="9"/>
        <v/>
      </c>
      <c r="AL35" s="187"/>
      <c r="AM35" s="185" t="str">
        <f t="shared" si="10"/>
        <v/>
      </c>
      <c r="AN35" s="185" t="str">
        <f>IF(AM35="","",VLOOKUP(U35,'AUX1'!$S$6:$U$9,2,0))</f>
        <v/>
      </c>
      <c r="AO35" s="188" t="str">
        <f t="shared" si="11"/>
        <v/>
      </c>
      <c r="AP35" s="189"/>
      <c r="AQ35" s="185" t="str">
        <f t="shared" si="12"/>
        <v/>
      </c>
      <c r="AR35" s="188" t="str">
        <f>IF(AM35="","",VLOOKUP(U35,'AUX1'!$S$6:$U$9,3,0))</f>
        <v/>
      </c>
      <c r="AS35" s="30">
        <f>IF(AM35&lt;=300,'AUX1'!$T$12,IF(AND(AM35&gt;300,AM35&lt;=600),'AUX1'!$T$13,IF(AND(AM35&gt;600,AM35&lt;=900),'AUX1'!$T$14,IF(AND(AM35&gt;900,AM35&lt;=1200),'AUX1'!$T$15,IF(AND(AM35&gt;1200,AM35&lt;=1500),'AUX1'!$T$16,IF(AM35&gt;1500,'AUX1'!$T$17))))))</f>
        <v>0</v>
      </c>
      <c r="AT35" s="190">
        <f t="shared" si="13"/>
        <v>0</v>
      </c>
      <c r="AU35" s="191" t="str">
        <f t="shared" si="14"/>
        <v/>
      </c>
      <c r="AV35" s="191" t="str">
        <f t="shared" si="14"/>
        <v/>
      </c>
      <c r="AW35" s="191" t="str">
        <f>IF(S35="","",S35*'AUX1'!$T$19)</f>
        <v/>
      </c>
    </row>
    <row r="36" spans="1:49" ht="15.75" customHeight="1" x14ac:dyDescent="0.25">
      <c r="B36" s="179">
        <v>8</v>
      </c>
      <c r="C36" t="str">
        <f>IF(EVE!$C14="","",EVE!C14)</f>
        <v/>
      </c>
      <c r="G36" t="str">
        <f>IF(EVE!$C14="","",EVE!G14)</f>
        <v/>
      </c>
      <c r="H36" t="str">
        <f>IF(EVE!$C14="","",EVE!H14)</f>
        <v/>
      </c>
      <c r="I36" t="str">
        <f>IF(EVE!$C14="","",EVE!I14)</f>
        <v/>
      </c>
      <c r="J36" t="str">
        <f>IF(EVE!$C14="","",EVE!J14)</f>
        <v/>
      </c>
      <c r="K36" t="str">
        <f>IF(EVE!$C14="","",EVE!K14)</f>
        <v/>
      </c>
      <c r="L36" s="180" t="str">
        <f>IF(EVE!$C14="","",EVE!L14)</f>
        <v/>
      </c>
      <c r="M36" s="180" t="str">
        <f>IF(EVE!$C14="","",EVE!M14)</f>
        <v/>
      </c>
      <c r="N36" t="str">
        <f>IF(EVE!$C14="","",EVE!N14)</f>
        <v/>
      </c>
      <c r="O36" t="str">
        <f>IF(EVE!$C14="","",EVE!O14)</f>
        <v/>
      </c>
      <c r="P36" t="str">
        <f>IF(EVE!$C14="","",EVE!P14)</f>
        <v/>
      </c>
      <c r="Q36" t="str">
        <f>IF(EVE!$C14="","",EVE!Q14)</f>
        <v/>
      </c>
      <c r="R36" t="str">
        <f>IF(EVE!$C14="","",EVE!R14)</f>
        <v/>
      </c>
      <c r="S36" t="str">
        <f>IF(EVE!$C14="","",EVE!S14)</f>
        <v/>
      </c>
      <c r="T36" t="str">
        <f>IF(EVE!$C14="","",EVE!T14)</f>
        <v/>
      </c>
      <c r="U36" t="str">
        <f>IF(EVE!$C14="","",EVE!U14)</f>
        <v/>
      </c>
      <c r="V36" s="180" t="str">
        <f>IF(EVE!$C14="","",EVE!V14)</f>
        <v/>
      </c>
      <c r="W36" s="181" t="str">
        <f>IF(EVE!$C14="","",EVE!W14)</f>
        <v/>
      </c>
      <c r="X36" s="180" t="str">
        <f>IF(EVE!$C14="","",EVE!X14)</f>
        <v/>
      </c>
      <c r="Y36" s="181" t="str">
        <f>IF(EVE!$C14="","",EVE!Y14)</f>
        <v/>
      </c>
      <c r="Z36" t="str">
        <f>IF(EVE!$C14="","",EVE!Z14)</f>
        <v/>
      </c>
      <c r="AA36" t="str">
        <f>IF(EVE!$C14="","",EVE!AA14)</f>
        <v/>
      </c>
      <c r="AB36" s="20" t="str">
        <f>IF(EVE!$C14="","",B36)</f>
        <v/>
      </c>
      <c r="AC36" s="20" t="str">
        <f>IF(EVE!$C14="","",VLOOKUP(IDENTIF!$C$5,'AUX1'!$B$5:$E$53,3,FALSE))</f>
        <v/>
      </c>
      <c r="AD36" s="20" t="str">
        <f>IF(EVE!$C14="","",EVE!AC14)</f>
        <v/>
      </c>
      <c r="AE36" s="20" t="str">
        <f>IF(EVE!$C14="","",EVE!AD14)</f>
        <v/>
      </c>
      <c r="AF36" s="20" t="str">
        <f>IF(EVE!$C14="","",EVE!AE14)</f>
        <v/>
      </c>
      <c r="AH36" s="198"/>
      <c r="AI36" s="198"/>
      <c r="AJ36" s="185" t="str">
        <f t="shared" si="8"/>
        <v/>
      </c>
      <c r="AK36" s="186" t="str">
        <f t="shared" si="9"/>
        <v/>
      </c>
      <c r="AL36" s="187"/>
      <c r="AM36" s="185" t="str">
        <f t="shared" si="10"/>
        <v/>
      </c>
      <c r="AN36" s="185" t="str">
        <f>IF(AM36="","",VLOOKUP(U36,'AUX1'!$S$6:$U$9,2,0))</f>
        <v/>
      </c>
      <c r="AO36" s="188" t="str">
        <f t="shared" si="11"/>
        <v/>
      </c>
      <c r="AP36" s="189"/>
      <c r="AQ36" s="185" t="str">
        <f t="shared" si="12"/>
        <v/>
      </c>
      <c r="AR36" s="188" t="str">
        <f>IF(AM36="","",VLOOKUP(U36,'AUX1'!$S$6:$U$9,3,0))</f>
        <v/>
      </c>
      <c r="AS36" s="30">
        <f>IF(AM36&lt;=300,'AUX1'!$T$12,IF(AND(AM36&gt;300,AM36&lt;=600),'AUX1'!$T$13,IF(AND(AM36&gt;600,AM36&lt;=900),'AUX1'!$T$14,IF(AND(AM36&gt;900,AM36&lt;=1200),'AUX1'!$T$15,IF(AND(AM36&gt;1200,AM36&lt;=1500),'AUX1'!$T$16,IF(AM36&gt;1500,'AUX1'!$T$17))))))</f>
        <v>0</v>
      </c>
      <c r="AT36" s="190">
        <f t="shared" si="13"/>
        <v>0</v>
      </c>
      <c r="AU36" s="191" t="str">
        <f t="shared" si="14"/>
        <v/>
      </c>
      <c r="AV36" s="191" t="str">
        <f t="shared" si="14"/>
        <v/>
      </c>
      <c r="AW36" s="191" t="str">
        <f>IF(S36="","",S36*'AUX1'!$T$19)</f>
        <v/>
      </c>
    </row>
    <row r="37" spans="1:49" ht="15.75" customHeight="1" x14ac:dyDescent="0.25">
      <c r="B37" s="179">
        <v>9</v>
      </c>
      <c r="C37" t="str">
        <f>IF(EVE!$C15="","",EVE!C15)</f>
        <v/>
      </c>
      <c r="G37" t="str">
        <f>IF(EVE!$C15="","",EVE!G15)</f>
        <v/>
      </c>
      <c r="H37" t="str">
        <f>IF(EVE!$C15="","",EVE!H15)</f>
        <v/>
      </c>
      <c r="I37" t="str">
        <f>IF(EVE!$C15="","",EVE!I15)</f>
        <v/>
      </c>
      <c r="J37" t="str">
        <f>IF(EVE!$C15="","",EVE!J15)</f>
        <v/>
      </c>
      <c r="K37" t="str">
        <f>IF(EVE!$C15="","",EVE!K15)</f>
        <v/>
      </c>
      <c r="L37" s="180" t="str">
        <f>IF(EVE!$C15="","",EVE!L15)</f>
        <v/>
      </c>
      <c r="M37" s="180" t="str">
        <f>IF(EVE!$C15="","",EVE!M15)</f>
        <v/>
      </c>
      <c r="N37" t="str">
        <f>IF(EVE!$C15="","",EVE!N15)</f>
        <v/>
      </c>
      <c r="O37" t="str">
        <f>IF(EVE!$C15="","",EVE!O15)</f>
        <v/>
      </c>
      <c r="P37" t="str">
        <f>IF(EVE!$C15="","",EVE!P15)</f>
        <v/>
      </c>
      <c r="Q37" t="str">
        <f>IF(EVE!$C15="","",EVE!Q15)</f>
        <v/>
      </c>
      <c r="R37" t="str">
        <f>IF(EVE!$C15="","",EVE!R15)</f>
        <v/>
      </c>
      <c r="S37" t="str">
        <f>IF(EVE!$C15="","",EVE!S15)</f>
        <v/>
      </c>
      <c r="T37" t="str">
        <f>IF(EVE!$C15="","",EVE!T15)</f>
        <v/>
      </c>
      <c r="U37" t="str">
        <f>IF(EVE!$C15="","",EVE!U15)</f>
        <v/>
      </c>
      <c r="V37" s="180" t="str">
        <f>IF(EVE!$C15="","",EVE!V15)</f>
        <v/>
      </c>
      <c r="W37" s="181" t="str">
        <f>IF(EVE!$C15="","",EVE!W15)</f>
        <v/>
      </c>
      <c r="X37" s="180" t="str">
        <f>IF(EVE!$C15="","",EVE!X15)</f>
        <v/>
      </c>
      <c r="Y37" s="181" t="str">
        <f>IF(EVE!$C15="","",EVE!Y15)</f>
        <v/>
      </c>
      <c r="Z37" t="str">
        <f>IF(EVE!$C15="","",EVE!Z15)</f>
        <v/>
      </c>
      <c r="AA37" t="str">
        <f>IF(EVE!$C15="","",EVE!AA15)</f>
        <v/>
      </c>
      <c r="AB37" s="20" t="str">
        <f>IF(EVE!$C15="","",B37)</f>
        <v/>
      </c>
      <c r="AC37" s="20" t="str">
        <f>IF(EVE!$C15="","",VLOOKUP(IDENTIF!$C$5,'AUX1'!$B$5:$E$53,3,FALSE))</f>
        <v/>
      </c>
      <c r="AD37" s="20" t="str">
        <f>IF(EVE!$C15="","",EVE!AC15)</f>
        <v/>
      </c>
      <c r="AE37" s="20" t="str">
        <f>IF(EVE!$C15="","",EVE!AD15)</f>
        <v/>
      </c>
      <c r="AF37" s="20" t="str">
        <f>IF(EVE!$C15="","",EVE!AE15)</f>
        <v/>
      </c>
      <c r="AH37" s="198"/>
      <c r="AI37" s="198"/>
      <c r="AJ37" s="185" t="str">
        <f t="shared" si="8"/>
        <v/>
      </c>
      <c r="AK37" s="186" t="str">
        <f t="shared" si="9"/>
        <v/>
      </c>
      <c r="AL37" s="187"/>
      <c r="AM37" s="185" t="str">
        <f t="shared" si="10"/>
        <v/>
      </c>
      <c r="AN37" s="185" t="str">
        <f>IF(AM37="","",VLOOKUP(U37,'AUX1'!$S$6:$U$9,2,0))</f>
        <v/>
      </c>
      <c r="AO37" s="188" t="str">
        <f t="shared" si="11"/>
        <v/>
      </c>
      <c r="AP37" s="189"/>
      <c r="AQ37" s="185" t="str">
        <f t="shared" si="12"/>
        <v/>
      </c>
      <c r="AR37" s="188" t="str">
        <f>IF(AM37="","",VLOOKUP(U37,'AUX1'!$S$6:$U$9,3,0))</f>
        <v/>
      </c>
      <c r="AS37" s="30">
        <f>IF(AM37&lt;=300,'AUX1'!$T$12,IF(AND(AM37&gt;300,AM37&lt;=600),'AUX1'!$T$13,IF(AND(AM37&gt;600,AM37&lt;=900),'AUX1'!$T$14,IF(AND(AM37&gt;900,AM37&lt;=1200),'AUX1'!$T$15,IF(AND(AM37&gt;1200,AM37&lt;=1500),'AUX1'!$T$16,IF(AM37&gt;1500,'AUX1'!$T$17))))))</f>
        <v>0</v>
      </c>
      <c r="AT37" s="190">
        <f t="shared" si="13"/>
        <v>0</v>
      </c>
      <c r="AU37" s="191" t="str">
        <f t="shared" si="14"/>
        <v/>
      </c>
      <c r="AV37" s="191" t="str">
        <f t="shared" si="14"/>
        <v/>
      </c>
      <c r="AW37" s="191" t="str">
        <f>IF(S37="","",S37*'AUX1'!$T$19)</f>
        <v/>
      </c>
    </row>
    <row r="38" spans="1:49" ht="15.75" customHeight="1" x14ac:dyDescent="0.25">
      <c r="B38" s="179">
        <v>10</v>
      </c>
      <c r="C38" t="str">
        <f>IF(EVE!$C16="","",EVE!C16)</f>
        <v/>
      </c>
      <c r="G38" t="str">
        <f>IF(EVE!$C16="","",EVE!G16)</f>
        <v/>
      </c>
      <c r="H38" t="str">
        <f>IF(EVE!$C16="","",EVE!H16)</f>
        <v/>
      </c>
      <c r="I38" t="str">
        <f>IF(EVE!$C16="","",EVE!I16)</f>
        <v/>
      </c>
      <c r="J38" t="str">
        <f>IF(EVE!$C16="","",EVE!J16)</f>
        <v/>
      </c>
      <c r="K38" t="str">
        <f>IF(EVE!$C16="","",EVE!K16)</f>
        <v/>
      </c>
      <c r="L38" s="180" t="str">
        <f>IF(EVE!$C16="","",EVE!L16)</f>
        <v/>
      </c>
      <c r="M38" s="180" t="str">
        <f>IF(EVE!$C16="","",EVE!M16)</f>
        <v/>
      </c>
      <c r="N38" t="str">
        <f>IF(EVE!$C16="","",EVE!N16)</f>
        <v/>
      </c>
      <c r="O38" t="str">
        <f>IF(EVE!$C16="","",EVE!O16)</f>
        <v/>
      </c>
      <c r="P38" t="str">
        <f>IF(EVE!$C16="","",EVE!P16)</f>
        <v/>
      </c>
      <c r="Q38" t="str">
        <f>IF(EVE!$C16="","",EVE!Q16)</f>
        <v/>
      </c>
      <c r="R38" t="str">
        <f>IF(EVE!$C16="","",EVE!R16)</f>
        <v/>
      </c>
      <c r="S38" t="str">
        <f>IF(EVE!$C16="","",EVE!S16)</f>
        <v/>
      </c>
      <c r="T38" t="str">
        <f>IF(EVE!$C16="","",EVE!T16)</f>
        <v/>
      </c>
      <c r="U38" t="str">
        <f>IF(EVE!$C16="","",EVE!U16)</f>
        <v/>
      </c>
      <c r="V38" s="180" t="str">
        <f>IF(EVE!$C16="","",EVE!V16)</f>
        <v/>
      </c>
      <c r="W38" s="181" t="str">
        <f>IF(EVE!$C16="","",EVE!W16)</f>
        <v/>
      </c>
      <c r="X38" s="180" t="str">
        <f>IF(EVE!$C16="","",EVE!X16)</f>
        <v/>
      </c>
      <c r="Y38" s="181" t="str">
        <f>IF(EVE!$C16="","",EVE!Y16)</f>
        <v/>
      </c>
      <c r="Z38" t="str">
        <f>IF(EVE!$C16="","",EVE!Z16)</f>
        <v/>
      </c>
      <c r="AA38" t="str">
        <f>IF(EVE!$C16="","",EVE!AA16)</f>
        <v/>
      </c>
      <c r="AB38" s="20" t="str">
        <f>IF(EVE!$C16="","",B38)</f>
        <v/>
      </c>
      <c r="AC38" s="20" t="str">
        <f>IF(EVE!$C16="","",VLOOKUP(IDENTIF!$C$5,'AUX1'!$B$5:$E$53,3,FALSE))</f>
        <v/>
      </c>
      <c r="AD38" s="20" t="str">
        <f>IF(EVE!$C16="","",EVE!AC16)</f>
        <v/>
      </c>
      <c r="AE38" s="20" t="str">
        <f>IF(EVE!$C16="","",EVE!AD16)</f>
        <v/>
      </c>
      <c r="AF38" s="20" t="str">
        <f>IF(EVE!$C16="","",EVE!AE16)</f>
        <v/>
      </c>
      <c r="AH38" s="198"/>
      <c r="AI38" s="198"/>
      <c r="AJ38" s="185" t="str">
        <f t="shared" si="8"/>
        <v/>
      </c>
      <c r="AK38" s="186" t="str">
        <f t="shared" si="9"/>
        <v/>
      </c>
      <c r="AL38" s="187"/>
      <c r="AM38" s="185" t="str">
        <f t="shared" si="10"/>
        <v/>
      </c>
      <c r="AN38" s="185" t="str">
        <f>IF(AM38="","",VLOOKUP(U38,'AUX1'!$S$6:$U$9,2,0))</f>
        <v/>
      </c>
      <c r="AO38" s="188" t="str">
        <f t="shared" si="11"/>
        <v/>
      </c>
      <c r="AP38" s="189"/>
      <c r="AQ38" s="185" t="str">
        <f t="shared" si="12"/>
        <v/>
      </c>
      <c r="AR38" s="188" t="str">
        <f>IF(AM38="","",VLOOKUP(U38,'AUX1'!$S$6:$U$9,3,0))</f>
        <v/>
      </c>
      <c r="AS38" s="30">
        <f>IF(AM38&lt;=300,'AUX1'!$T$12,IF(AND(AM38&gt;300,AM38&lt;=600),'AUX1'!$T$13,IF(AND(AM38&gt;600,AM38&lt;=900),'AUX1'!$T$14,IF(AND(AM38&gt;900,AM38&lt;=1200),'AUX1'!$T$15,IF(AND(AM38&gt;1200,AM38&lt;=1500),'AUX1'!$T$16,IF(AM38&gt;1500,'AUX1'!$T$17))))))</f>
        <v>0</v>
      </c>
      <c r="AT38" s="190">
        <f t="shared" si="13"/>
        <v>0</v>
      </c>
      <c r="AU38" s="191" t="str">
        <f t="shared" si="14"/>
        <v/>
      </c>
      <c r="AV38" s="191" t="str">
        <f t="shared" si="14"/>
        <v/>
      </c>
      <c r="AW38" s="191" t="str">
        <f>IF(S38="","",S38*'AUX1'!$T$19)</f>
        <v/>
      </c>
    </row>
    <row r="39" spans="1:49" ht="15.75" customHeight="1" x14ac:dyDescent="0.25">
      <c r="B39" s="179">
        <v>11</v>
      </c>
      <c r="C39" t="str">
        <f>IF(EVE!$C17="","",EVE!C17)</f>
        <v/>
      </c>
      <c r="G39" t="str">
        <f>IF(EVE!$C17="","",EVE!G17)</f>
        <v/>
      </c>
      <c r="H39" t="str">
        <f>IF(EVE!$C17="","",EVE!H17)</f>
        <v/>
      </c>
      <c r="I39" t="str">
        <f>IF(EVE!$C17="","",EVE!I17)</f>
        <v/>
      </c>
      <c r="J39" t="str">
        <f>IF(EVE!$C17="","",EVE!J17)</f>
        <v/>
      </c>
      <c r="K39" t="str">
        <f>IF(EVE!$C17="","",EVE!K17)</f>
        <v/>
      </c>
      <c r="L39" s="180" t="str">
        <f>IF(EVE!$C17="","",EVE!L17)</f>
        <v/>
      </c>
      <c r="M39" s="180" t="str">
        <f>IF(EVE!$C17="","",EVE!M17)</f>
        <v/>
      </c>
      <c r="N39" t="str">
        <f>IF(EVE!$C17="","",EVE!N17)</f>
        <v/>
      </c>
      <c r="O39" t="str">
        <f>IF(EVE!$C17="","",EVE!O17)</f>
        <v/>
      </c>
      <c r="P39" t="str">
        <f>IF(EVE!$C17="","",EVE!P17)</f>
        <v/>
      </c>
      <c r="Q39" t="str">
        <f>IF(EVE!$C17="","",EVE!Q17)</f>
        <v/>
      </c>
      <c r="R39" t="str">
        <f>IF(EVE!$C17="","",EVE!R17)</f>
        <v/>
      </c>
      <c r="S39" t="str">
        <f>IF(EVE!$C17="","",EVE!S17)</f>
        <v/>
      </c>
      <c r="T39" t="str">
        <f>IF(EVE!$C17="","",EVE!T17)</f>
        <v/>
      </c>
      <c r="U39" t="str">
        <f>IF(EVE!$C17="","",EVE!U17)</f>
        <v/>
      </c>
      <c r="V39" s="180" t="str">
        <f>IF(EVE!$C17="","",EVE!V17)</f>
        <v/>
      </c>
      <c r="W39" s="181" t="str">
        <f>IF(EVE!$C17="","",EVE!W17)</f>
        <v/>
      </c>
      <c r="X39" s="180" t="str">
        <f>IF(EVE!$C17="","",EVE!X17)</f>
        <v/>
      </c>
      <c r="Y39" s="181" t="str">
        <f>IF(EVE!$C17="","",EVE!Y17)</f>
        <v/>
      </c>
      <c r="Z39" t="str">
        <f>IF(EVE!$C17="","",EVE!Z17)</f>
        <v/>
      </c>
      <c r="AA39" t="str">
        <f>IF(EVE!$C17="","",EVE!AA17)</f>
        <v/>
      </c>
      <c r="AB39" s="20" t="str">
        <f>IF(EVE!$C17="","",B39)</f>
        <v/>
      </c>
      <c r="AC39" s="20" t="str">
        <f>IF(EVE!$C17="","",VLOOKUP(IDENTIF!$C$5,'AUX1'!$B$5:$E$53,3,FALSE))</f>
        <v/>
      </c>
      <c r="AD39" s="20" t="str">
        <f>IF(EVE!$C17="","",EVE!AC17)</f>
        <v/>
      </c>
      <c r="AE39" s="20" t="str">
        <f>IF(EVE!$C17="","",EVE!AD17)</f>
        <v/>
      </c>
      <c r="AF39" s="20" t="str">
        <f>IF(EVE!$C17="","",EVE!AE17)</f>
        <v/>
      </c>
      <c r="AH39" s="198"/>
      <c r="AI39" s="198"/>
      <c r="AJ39" s="185" t="str">
        <f t="shared" si="8"/>
        <v/>
      </c>
      <c r="AK39" s="186" t="str">
        <f t="shared" si="9"/>
        <v/>
      </c>
      <c r="AL39" s="187"/>
      <c r="AM39" s="185" t="str">
        <f t="shared" si="10"/>
        <v/>
      </c>
      <c r="AN39" s="185" t="str">
        <f>IF(AM39="","",VLOOKUP(U39,'AUX1'!$S$6:$U$9,2,0))</f>
        <v/>
      </c>
      <c r="AO39" s="188" t="str">
        <f t="shared" si="11"/>
        <v/>
      </c>
      <c r="AP39" s="189"/>
      <c r="AQ39" s="185" t="str">
        <f t="shared" si="12"/>
        <v/>
      </c>
      <c r="AR39" s="188" t="str">
        <f>IF(AM39="","",VLOOKUP(U39,'AUX1'!$S$6:$U$9,3,0))</f>
        <v/>
      </c>
      <c r="AS39" s="30">
        <f>IF(AM39&lt;=300,'AUX1'!$T$12,IF(AND(AM39&gt;300,AM39&lt;=600),'AUX1'!$T$13,IF(AND(AM39&gt;600,AM39&lt;=900),'AUX1'!$T$14,IF(AND(AM39&gt;900,AM39&lt;=1200),'AUX1'!$T$15,IF(AND(AM39&gt;1200,AM39&lt;=1500),'AUX1'!$T$16,IF(AM39&gt;1500,'AUX1'!$T$17))))))</f>
        <v>0</v>
      </c>
      <c r="AT39" s="190">
        <f t="shared" si="13"/>
        <v>0</v>
      </c>
      <c r="AU39" s="191" t="str">
        <f t="shared" si="14"/>
        <v/>
      </c>
      <c r="AV39" s="191" t="str">
        <f t="shared" si="14"/>
        <v/>
      </c>
      <c r="AW39" s="191" t="str">
        <f>IF(S39="","",S39*'AUX1'!$T$19)</f>
        <v/>
      </c>
    </row>
    <row r="40" spans="1:49" ht="15.75" customHeight="1" x14ac:dyDescent="0.25">
      <c r="B40" s="179">
        <v>12</v>
      </c>
      <c r="C40" t="str">
        <f>IF(EVE!$C18="","",EVE!C18)</f>
        <v/>
      </c>
      <c r="G40" t="str">
        <f>IF(EVE!$C18="","",EVE!G18)</f>
        <v/>
      </c>
      <c r="H40" t="str">
        <f>IF(EVE!$C18="","",EVE!H18)</f>
        <v/>
      </c>
      <c r="I40" t="str">
        <f>IF(EVE!$C18="","",EVE!I18)</f>
        <v/>
      </c>
      <c r="J40" t="str">
        <f>IF(EVE!$C18="","",EVE!J18)</f>
        <v/>
      </c>
      <c r="K40" t="str">
        <f>IF(EVE!$C18="","",EVE!K18)</f>
        <v/>
      </c>
      <c r="L40" s="180" t="str">
        <f>IF(EVE!$C18="","",EVE!L18)</f>
        <v/>
      </c>
      <c r="M40" s="180" t="str">
        <f>IF(EVE!$C18="","",EVE!M18)</f>
        <v/>
      </c>
      <c r="N40" t="str">
        <f>IF(EVE!$C18="","",EVE!N18)</f>
        <v/>
      </c>
      <c r="O40" t="str">
        <f>IF(EVE!$C18="","",EVE!O18)</f>
        <v/>
      </c>
      <c r="P40" t="str">
        <f>IF(EVE!$C18="","",EVE!P18)</f>
        <v/>
      </c>
      <c r="Q40" t="str">
        <f>IF(EVE!$C18="","",EVE!Q18)</f>
        <v/>
      </c>
      <c r="R40" t="str">
        <f>IF(EVE!$C18="","",EVE!R18)</f>
        <v/>
      </c>
      <c r="S40" t="str">
        <f>IF(EVE!$C18="","",EVE!S18)</f>
        <v/>
      </c>
      <c r="T40" t="str">
        <f>IF(EVE!$C18="","",EVE!T18)</f>
        <v/>
      </c>
      <c r="U40" t="str">
        <f>IF(EVE!$C18="","",EVE!U18)</f>
        <v/>
      </c>
      <c r="V40" s="180" t="str">
        <f>IF(EVE!$C18="","",EVE!V18)</f>
        <v/>
      </c>
      <c r="W40" s="181" t="str">
        <f>IF(EVE!$C18="","",EVE!W18)</f>
        <v/>
      </c>
      <c r="X40" s="180" t="str">
        <f>IF(EVE!$C18="","",EVE!X18)</f>
        <v/>
      </c>
      <c r="Y40" s="181" t="str">
        <f>IF(EVE!$C18="","",EVE!Y18)</f>
        <v/>
      </c>
      <c r="Z40" t="str">
        <f>IF(EVE!$C18="","",EVE!Z18)</f>
        <v/>
      </c>
      <c r="AA40" t="str">
        <f>IF(EVE!$C18="","",EVE!AA18)</f>
        <v/>
      </c>
      <c r="AB40" s="20" t="str">
        <f>IF(EVE!$C18="","",B40)</f>
        <v/>
      </c>
      <c r="AC40" s="20" t="str">
        <f>IF(EVE!$C18="","",VLOOKUP(IDENTIF!$C$5,'AUX1'!$B$5:$E$53,3,FALSE))</f>
        <v/>
      </c>
      <c r="AD40" s="20" t="str">
        <f>IF(EVE!$C18="","",EVE!AC18)</f>
        <v/>
      </c>
      <c r="AE40" s="20" t="str">
        <f>IF(EVE!$C18="","",EVE!AD18)</f>
        <v/>
      </c>
      <c r="AF40" s="20" t="str">
        <f>IF(EVE!$C18="","",EVE!AE18)</f>
        <v/>
      </c>
      <c r="AH40" s="198"/>
      <c r="AI40" s="198"/>
      <c r="AJ40" s="185" t="str">
        <f t="shared" si="8"/>
        <v/>
      </c>
      <c r="AK40" s="186" t="str">
        <f t="shared" si="9"/>
        <v/>
      </c>
      <c r="AL40" s="187"/>
      <c r="AM40" s="185" t="str">
        <f t="shared" si="10"/>
        <v/>
      </c>
      <c r="AN40" s="185" t="str">
        <f>IF(AM40="","",VLOOKUP(U40,'AUX1'!$S$6:$U$9,2,0))</f>
        <v/>
      </c>
      <c r="AO40" s="188" t="str">
        <f t="shared" si="11"/>
        <v/>
      </c>
      <c r="AP40" s="189"/>
      <c r="AQ40" s="185" t="str">
        <f t="shared" si="12"/>
        <v/>
      </c>
      <c r="AR40" s="188" t="str">
        <f>IF(AM40="","",VLOOKUP(U40,'AUX1'!$S$6:$U$9,3,0))</f>
        <v/>
      </c>
      <c r="AS40" s="30">
        <f>IF(AM40&lt;=300,'AUX1'!$T$12,IF(AND(AM40&gt;300,AM40&lt;=600),'AUX1'!$T$13,IF(AND(AM40&gt;600,AM40&lt;=900),'AUX1'!$T$14,IF(AND(AM40&gt;900,AM40&lt;=1200),'AUX1'!$T$15,IF(AND(AM40&gt;1200,AM40&lt;=1500),'AUX1'!$T$16,IF(AM40&gt;1500,'AUX1'!$T$17))))))</f>
        <v>0</v>
      </c>
      <c r="AT40" s="190">
        <f t="shared" si="13"/>
        <v>0</v>
      </c>
      <c r="AU40" s="191" t="str">
        <f t="shared" si="14"/>
        <v/>
      </c>
      <c r="AV40" s="191" t="str">
        <f t="shared" si="14"/>
        <v/>
      </c>
      <c r="AW40" s="191" t="str">
        <f>IF(S40="","",S40*'AUX1'!$T$19)</f>
        <v/>
      </c>
    </row>
    <row r="41" spans="1:49" ht="15.75" customHeight="1" x14ac:dyDescent="0.25">
      <c r="B41" s="179">
        <v>13</v>
      </c>
      <c r="C41" t="str">
        <f>IF(EVE!$C19="","",EVE!C19)</f>
        <v/>
      </c>
      <c r="G41" t="str">
        <f>IF(EVE!$C19="","",EVE!G19)</f>
        <v/>
      </c>
      <c r="H41" t="str">
        <f>IF(EVE!$C19="","",EVE!H19)</f>
        <v/>
      </c>
      <c r="I41" t="str">
        <f>IF(EVE!$C19="","",EVE!I19)</f>
        <v/>
      </c>
      <c r="J41" t="str">
        <f>IF(EVE!$C19="","",EVE!J19)</f>
        <v/>
      </c>
      <c r="K41" t="str">
        <f>IF(EVE!$C19="","",EVE!K19)</f>
        <v/>
      </c>
      <c r="L41" s="180" t="str">
        <f>IF(EVE!$C19="","",EVE!L19)</f>
        <v/>
      </c>
      <c r="M41" s="180" t="str">
        <f>IF(EVE!$C19="","",EVE!M19)</f>
        <v/>
      </c>
      <c r="N41" t="str">
        <f>IF(EVE!$C19="","",EVE!N19)</f>
        <v/>
      </c>
      <c r="O41" t="str">
        <f>IF(EVE!$C19="","",EVE!O19)</f>
        <v/>
      </c>
      <c r="P41" t="str">
        <f>IF(EVE!$C19="","",EVE!P19)</f>
        <v/>
      </c>
      <c r="Q41" t="str">
        <f>IF(EVE!$C19="","",EVE!Q19)</f>
        <v/>
      </c>
      <c r="R41" t="str">
        <f>IF(EVE!$C19="","",EVE!R19)</f>
        <v/>
      </c>
      <c r="S41" t="str">
        <f>IF(EVE!$C19="","",EVE!S19)</f>
        <v/>
      </c>
      <c r="T41" t="str">
        <f>IF(EVE!$C19="","",EVE!T19)</f>
        <v/>
      </c>
      <c r="U41" t="str">
        <f>IF(EVE!$C19="","",EVE!U19)</f>
        <v/>
      </c>
      <c r="V41" s="180" t="str">
        <f>IF(EVE!$C19="","",EVE!V19)</f>
        <v/>
      </c>
      <c r="W41" s="181" t="str">
        <f>IF(EVE!$C19="","",EVE!W19)</f>
        <v/>
      </c>
      <c r="X41" s="180" t="str">
        <f>IF(EVE!$C19="","",EVE!X19)</f>
        <v/>
      </c>
      <c r="Y41" s="181" t="str">
        <f>IF(EVE!$C19="","",EVE!Y19)</f>
        <v/>
      </c>
      <c r="Z41" t="str">
        <f>IF(EVE!$C19="","",EVE!Z19)</f>
        <v/>
      </c>
      <c r="AA41" t="str">
        <f>IF(EVE!$C19="","",EVE!AA19)</f>
        <v/>
      </c>
      <c r="AB41" s="20" t="str">
        <f>IF(EVE!$C19="","",B41)</f>
        <v/>
      </c>
      <c r="AC41" s="20" t="str">
        <f>IF(EVE!$C19="","",VLOOKUP(IDENTIF!$C$5,'AUX1'!$B$5:$E$53,3,FALSE))</f>
        <v/>
      </c>
      <c r="AD41" s="20" t="str">
        <f>IF(EVE!$C19="","",EVE!AC19)</f>
        <v/>
      </c>
      <c r="AE41" s="20" t="str">
        <f>IF(EVE!$C19="","",EVE!AD19)</f>
        <v/>
      </c>
      <c r="AF41" s="20" t="str">
        <f>IF(EVE!$C19="","",EVE!AE19)</f>
        <v/>
      </c>
      <c r="AH41" s="198"/>
      <c r="AI41" s="198"/>
      <c r="AJ41" s="185" t="str">
        <f t="shared" si="8"/>
        <v/>
      </c>
      <c r="AK41" s="186" t="str">
        <f t="shared" si="9"/>
        <v/>
      </c>
      <c r="AL41" s="187"/>
      <c r="AM41" s="185" t="str">
        <f t="shared" si="10"/>
        <v/>
      </c>
      <c r="AN41" s="185" t="str">
        <f>IF(AM41="","",VLOOKUP(U41,'AUX1'!$S$6:$U$9,2,0))</f>
        <v/>
      </c>
      <c r="AO41" s="188" t="str">
        <f t="shared" si="11"/>
        <v/>
      </c>
      <c r="AP41" s="189"/>
      <c r="AQ41" s="185" t="str">
        <f t="shared" si="12"/>
        <v/>
      </c>
      <c r="AR41" s="188" t="str">
        <f>IF(AM41="","",VLOOKUP(U41,'AUX1'!$S$6:$U$9,3,0))</f>
        <v/>
      </c>
      <c r="AS41" s="30">
        <f>IF(AM41&lt;=300,'AUX1'!$T$12,IF(AND(AM41&gt;300,AM41&lt;=600),'AUX1'!$T$13,IF(AND(AM41&gt;600,AM41&lt;=900),'AUX1'!$T$14,IF(AND(AM41&gt;900,AM41&lt;=1200),'AUX1'!$T$15,IF(AND(AM41&gt;1200,AM41&lt;=1500),'AUX1'!$T$16,IF(AM41&gt;1500,'AUX1'!$T$17))))))</f>
        <v>0</v>
      </c>
      <c r="AT41" s="190">
        <f t="shared" si="13"/>
        <v>0</v>
      </c>
      <c r="AU41" s="191" t="str">
        <f t="shared" si="14"/>
        <v/>
      </c>
      <c r="AV41" s="191" t="str">
        <f t="shared" si="14"/>
        <v/>
      </c>
      <c r="AW41" s="191" t="str">
        <f>IF(S41="","",S41*'AUX1'!$T$19)</f>
        <v/>
      </c>
    </row>
    <row r="42" spans="1:49" ht="15.75" customHeight="1" x14ac:dyDescent="0.25">
      <c r="B42" s="179">
        <v>14</v>
      </c>
      <c r="C42" t="str">
        <f>IF(EVE!$C20="","",EVE!C20)</f>
        <v/>
      </c>
      <c r="G42" t="str">
        <f>IF(EVE!$C20="","",EVE!G20)</f>
        <v/>
      </c>
      <c r="H42" t="str">
        <f>IF(EVE!$C20="","",EVE!H20)</f>
        <v/>
      </c>
      <c r="I42" t="str">
        <f>IF(EVE!$C20="","",EVE!I20)</f>
        <v/>
      </c>
      <c r="J42" t="str">
        <f>IF(EVE!$C20="","",EVE!J20)</f>
        <v/>
      </c>
      <c r="K42" t="str">
        <f>IF(EVE!$C20="","",EVE!K20)</f>
        <v/>
      </c>
      <c r="L42" s="180" t="str">
        <f>IF(EVE!$C20="","",EVE!L20)</f>
        <v/>
      </c>
      <c r="M42" s="180" t="str">
        <f>IF(EVE!$C20="","",EVE!M20)</f>
        <v/>
      </c>
      <c r="N42" t="str">
        <f>IF(EVE!$C20="","",EVE!N20)</f>
        <v/>
      </c>
      <c r="O42" t="str">
        <f>IF(EVE!$C20="","",EVE!O20)</f>
        <v/>
      </c>
      <c r="P42" t="str">
        <f>IF(EVE!$C20="","",EVE!P20)</f>
        <v/>
      </c>
      <c r="Q42" t="str">
        <f>IF(EVE!$C20="","",EVE!Q20)</f>
        <v/>
      </c>
      <c r="R42" t="str">
        <f>IF(EVE!$C20="","",EVE!R20)</f>
        <v/>
      </c>
      <c r="S42" t="str">
        <f>IF(EVE!$C20="","",EVE!S20)</f>
        <v/>
      </c>
      <c r="T42" t="str">
        <f>IF(EVE!$C20="","",EVE!T20)</f>
        <v/>
      </c>
      <c r="U42" t="str">
        <f>IF(EVE!$C20="","",EVE!U20)</f>
        <v/>
      </c>
      <c r="V42" s="180" t="str">
        <f>IF(EVE!$C20="","",EVE!V20)</f>
        <v/>
      </c>
      <c r="W42" s="181" t="str">
        <f>IF(EVE!$C20="","",EVE!W20)</f>
        <v/>
      </c>
      <c r="X42" s="180" t="str">
        <f>IF(EVE!$C20="","",EVE!X20)</f>
        <v/>
      </c>
      <c r="Y42" s="181" t="str">
        <f>IF(EVE!$C20="","",EVE!Y20)</f>
        <v/>
      </c>
      <c r="Z42" t="str">
        <f>IF(EVE!$C20="","",EVE!Z20)</f>
        <v/>
      </c>
      <c r="AA42" t="str">
        <f>IF(EVE!$C20="","",EVE!AA20)</f>
        <v/>
      </c>
      <c r="AB42" s="20" t="str">
        <f>IF(EVE!$C20="","",B42)</f>
        <v/>
      </c>
      <c r="AC42" s="20" t="str">
        <f>IF(EVE!$C20="","",VLOOKUP(IDENTIF!$C$5,'AUX1'!$B$5:$E$53,3,FALSE))</f>
        <v/>
      </c>
      <c r="AD42" s="20" t="str">
        <f>IF(EVE!$C20="","",EVE!AC20)</f>
        <v/>
      </c>
      <c r="AE42" s="20" t="str">
        <f>IF(EVE!$C20="","",EVE!AD20)</f>
        <v/>
      </c>
      <c r="AF42" s="20" t="str">
        <f>IF(EVE!$C20="","",EVE!AE20)</f>
        <v/>
      </c>
      <c r="AH42" s="198"/>
      <c r="AI42" s="198"/>
      <c r="AJ42" s="185" t="str">
        <f t="shared" si="8"/>
        <v/>
      </c>
      <c r="AK42" s="186" t="str">
        <f t="shared" si="9"/>
        <v/>
      </c>
      <c r="AL42" s="187"/>
      <c r="AM42" s="185" t="str">
        <f t="shared" si="10"/>
        <v/>
      </c>
      <c r="AN42" s="185" t="str">
        <f>IF(AM42="","",VLOOKUP(U42,'AUX1'!$S$6:$U$9,2,0))</f>
        <v/>
      </c>
      <c r="AO42" s="188" t="str">
        <f t="shared" si="11"/>
        <v/>
      </c>
      <c r="AP42" s="189"/>
      <c r="AQ42" s="185" t="str">
        <f t="shared" si="12"/>
        <v/>
      </c>
      <c r="AR42" s="188" t="str">
        <f>IF(AM42="","",VLOOKUP(U42,'AUX1'!$S$6:$U$9,3,0))</f>
        <v/>
      </c>
      <c r="AS42" s="30">
        <f>IF(AM42&lt;=300,'AUX1'!$T$12,IF(AND(AM42&gt;300,AM42&lt;=600),'AUX1'!$T$13,IF(AND(AM42&gt;600,AM42&lt;=900),'AUX1'!$T$14,IF(AND(AM42&gt;900,AM42&lt;=1200),'AUX1'!$T$15,IF(AND(AM42&gt;1200,AM42&lt;=1500),'AUX1'!$T$16,IF(AM42&gt;1500,'AUX1'!$T$17))))))</f>
        <v>0</v>
      </c>
      <c r="AT42" s="190">
        <f t="shared" si="13"/>
        <v>0</v>
      </c>
      <c r="AU42" s="191" t="str">
        <f t="shared" si="14"/>
        <v/>
      </c>
      <c r="AV42" s="191" t="str">
        <f t="shared" si="14"/>
        <v/>
      </c>
      <c r="AW42" s="191" t="str">
        <f>IF(S42="","",S42*'AUX1'!$T$19)</f>
        <v/>
      </c>
    </row>
    <row r="43" spans="1:49" ht="15.75" customHeight="1" x14ac:dyDescent="0.25">
      <c r="B43" s="179">
        <v>15</v>
      </c>
      <c r="C43" t="str">
        <f>IF(EVE!$C21="","",EVE!C21)</f>
        <v/>
      </c>
      <c r="G43" t="str">
        <f>IF(EVE!$C21="","",EVE!G21)</f>
        <v/>
      </c>
      <c r="H43" t="str">
        <f>IF(EVE!$C21="","",EVE!H21)</f>
        <v/>
      </c>
      <c r="I43" t="str">
        <f>IF(EVE!$C21="","",EVE!I21)</f>
        <v/>
      </c>
      <c r="J43" t="str">
        <f>IF(EVE!$C21="","",EVE!J21)</f>
        <v/>
      </c>
      <c r="K43" t="str">
        <f>IF(EVE!$C21="","",EVE!K21)</f>
        <v/>
      </c>
      <c r="L43" s="180" t="str">
        <f>IF(EVE!$C21="","",EVE!L21)</f>
        <v/>
      </c>
      <c r="M43" s="180" t="str">
        <f>IF(EVE!$C21="","",EVE!M21)</f>
        <v/>
      </c>
      <c r="N43" t="str">
        <f>IF(EVE!$C21="","",EVE!N21)</f>
        <v/>
      </c>
      <c r="O43" t="str">
        <f>IF(EVE!$C21="","",EVE!O21)</f>
        <v/>
      </c>
      <c r="P43" t="str">
        <f>IF(EVE!$C21="","",EVE!P21)</f>
        <v/>
      </c>
      <c r="Q43" t="str">
        <f>IF(EVE!$C21="","",EVE!Q21)</f>
        <v/>
      </c>
      <c r="R43" t="str">
        <f>IF(EVE!$C21="","",EVE!R21)</f>
        <v/>
      </c>
      <c r="S43" t="str">
        <f>IF(EVE!$C21="","",EVE!S21)</f>
        <v/>
      </c>
      <c r="T43" t="str">
        <f>IF(EVE!$C21="","",EVE!T21)</f>
        <v/>
      </c>
      <c r="U43" t="str">
        <f>IF(EVE!$C21="","",EVE!U21)</f>
        <v/>
      </c>
      <c r="V43" s="180" t="str">
        <f>IF(EVE!$C21="","",EVE!V21)</f>
        <v/>
      </c>
      <c r="W43" s="181" t="str">
        <f>IF(EVE!$C21="","",EVE!W21)</f>
        <v/>
      </c>
      <c r="X43" s="180" t="str">
        <f>IF(EVE!$C21="","",EVE!X21)</f>
        <v/>
      </c>
      <c r="Y43" s="181" t="str">
        <f>IF(EVE!$C21="","",EVE!Y21)</f>
        <v/>
      </c>
      <c r="Z43" t="str">
        <f>IF(EVE!$C21="","",EVE!Z21)</f>
        <v/>
      </c>
      <c r="AA43" t="str">
        <f>IF(EVE!$C21="","",EVE!AA21)</f>
        <v/>
      </c>
      <c r="AB43" s="20" t="str">
        <f>IF(EVE!$C21="","",B43)</f>
        <v/>
      </c>
      <c r="AC43" s="20" t="str">
        <f>IF(EVE!$C21="","",VLOOKUP(IDENTIF!$C$5,'AUX1'!$B$5:$E$53,3,FALSE))</f>
        <v/>
      </c>
      <c r="AD43" s="20" t="str">
        <f>IF(EVE!$C21="","",EVE!AC21)</f>
        <v/>
      </c>
      <c r="AE43" s="20" t="str">
        <f>IF(EVE!$C21="","",EVE!AD21)</f>
        <v/>
      </c>
      <c r="AF43" s="20" t="str">
        <f>IF(EVE!$C21="","",EVE!AE21)</f>
        <v/>
      </c>
      <c r="AH43" s="198"/>
      <c r="AI43" s="198"/>
      <c r="AJ43" s="185" t="str">
        <f t="shared" si="8"/>
        <v/>
      </c>
      <c r="AK43" s="186" t="str">
        <f t="shared" si="9"/>
        <v/>
      </c>
      <c r="AL43" s="187"/>
      <c r="AM43" s="185" t="str">
        <f t="shared" si="10"/>
        <v/>
      </c>
      <c r="AN43" s="185" t="str">
        <f>IF(AM43="","",VLOOKUP(U43,'AUX1'!$S$6:$U$9,2,0))</f>
        <v/>
      </c>
      <c r="AO43" s="188" t="str">
        <f t="shared" si="11"/>
        <v/>
      </c>
      <c r="AP43" s="189"/>
      <c r="AQ43" s="185" t="str">
        <f t="shared" si="12"/>
        <v/>
      </c>
      <c r="AR43" s="188" t="str">
        <f>IF(AM43="","",VLOOKUP(U43,'AUX1'!$S$6:$U$9,3,0))</f>
        <v/>
      </c>
      <c r="AS43" s="30">
        <f>IF(AM43&lt;=300,'AUX1'!$T$12,IF(AND(AM43&gt;300,AM43&lt;=600),'AUX1'!$T$13,IF(AND(AM43&gt;600,AM43&lt;=900),'AUX1'!$T$14,IF(AND(AM43&gt;900,AM43&lt;=1200),'AUX1'!$T$15,IF(AND(AM43&gt;1200,AM43&lt;=1500),'AUX1'!$T$16,IF(AM43&gt;1500,'AUX1'!$T$17))))))</f>
        <v>0</v>
      </c>
      <c r="AT43" s="190">
        <f t="shared" si="13"/>
        <v>0</v>
      </c>
      <c r="AU43" s="191" t="str">
        <f t="shared" si="14"/>
        <v/>
      </c>
      <c r="AV43" s="191" t="str">
        <f t="shared" si="14"/>
        <v/>
      </c>
      <c r="AW43" s="191" t="str">
        <f>IF(S43="","",S43*'AUX1'!$T$19)</f>
        <v/>
      </c>
    </row>
    <row r="44" spans="1:49" ht="15.75" customHeight="1" thickBot="1" x14ac:dyDescent="0.3">
      <c r="B44" s="20"/>
      <c r="L44" s="180"/>
      <c r="M44" s="180"/>
      <c r="V44" s="180"/>
      <c r="W44" s="181"/>
      <c r="X44" s="180"/>
      <c r="Y44" s="181"/>
      <c r="AB44" s="20"/>
      <c r="AC44" s="20"/>
      <c r="AD44" s="20"/>
      <c r="AE44" s="20"/>
      <c r="AF44" s="20"/>
      <c r="AH44" s="39"/>
      <c r="AI44" s="39"/>
      <c r="AJ44" s="30"/>
      <c r="AK44" s="193"/>
      <c r="AL44" s="193"/>
      <c r="AM44" s="30"/>
      <c r="AN44" s="30"/>
      <c r="AO44" s="190"/>
      <c r="AP44" s="190"/>
      <c r="AQ44" s="30"/>
      <c r="AR44" s="190"/>
      <c r="AS44" s="30"/>
      <c r="AT44" s="190"/>
      <c r="AU44" s="194"/>
      <c r="AV44" s="194"/>
      <c r="AW44" s="194"/>
    </row>
    <row r="45" spans="1:49" ht="15.75" customHeight="1" thickBot="1" x14ac:dyDescent="0.3">
      <c r="AE45" s="21"/>
      <c r="AF45" s="21"/>
      <c r="AG45" s="166" t="s">
        <v>327</v>
      </c>
      <c r="AH45" s="167">
        <v>185</v>
      </c>
      <c r="AI45" s="679" t="s">
        <v>384</v>
      </c>
      <c r="AJ45" s="679"/>
      <c r="AK45" s="679"/>
      <c r="AL45" s="679"/>
      <c r="AM45" s="40"/>
      <c r="AN45" s="40"/>
      <c r="AO45" s="40"/>
      <c r="AP45" s="40"/>
      <c r="AQ45" s="40"/>
      <c r="AR45" s="680" t="s">
        <v>328</v>
      </c>
      <c r="AS45" s="681"/>
      <c r="AT45" s="682"/>
    </row>
    <row r="46" spans="1:49" s="199" customFormat="1" ht="15.75" customHeight="1" thickBot="1" x14ac:dyDescent="0.3">
      <c r="A46" s="37">
        <v>15</v>
      </c>
      <c r="B46" s="683" t="s">
        <v>329</v>
      </c>
      <c r="C46" s="646" t="s">
        <v>330</v>
      </c>
      <c r="D46" s="648" t="s">
        <v>331</v>
      </c>
      <c r="E46" s="649"/>
      <c r="F46" s="650"/>
      <c r="G46" s="651" t="s">
        <v>332</v>
      </c>
      <c r="H46" s="652"/>
      <c r="I46" s="168" t="s">
        <v>333</v>
      </c>
      <c r="J46" s="653" t="s">
        <v>336</v>
      </c>
      <c r="K46" s="653" t="s">
        <v>337</v>
      </c>
      <c r="L46" s="638" t="s">
        <v>385</v>
      </c>
      <c r="M46" s="638" t="s">
        <v>386</v>
      </c>
      <c r="N46" s="638" t="s">
        <v>387</v>
      </c>
      <c r="O46" s="651" t="s">
        <v>378</v>
      </c>
      <c r="P46" s="652"/>
      <c r="Q46" s="655"/>
      <c r="R46" s="677" t="s">
        <v>388</v>
      </c>
      <c r="S46" s="678"/>
      <c r="T46" s="638" t="s">
        <v>342</v>
      </c>
      <c r="U46" s="638" t="s">
        <v>389</v>
      </c>
      <c r="V46" s="675" t="s">
        <v>343</v>
      </c>
      <c r="W46" s="636" t="s">
        <v>390</v>
      </c>
      <c r="X46" s="640" t="s">
        <v>347</v>
      </c>
      <c r="Y46" s="642" t="s">
        <v>437</v>
      </c>
      <c r="Z46" s="642" t="s">
        <v>438</v>
      </c>
      <c r="AA46" s="169" t="s">
        <v>348</v>
      </c>
      <c r="AB46" s="169" t="s">
        <v>348</v>
      </c>
      <c r="AC46" s="169" t="s">
        <v>348</v>
      </c>
      <c r="AE46" s="672" t="s">
        <v>391</v>
      </c>
      <c r="AF46" s="668" t="s">
        <v>439</v>
      </c>
      <c r="AG46" s="674" t="s">
        <v>297</v>
      </c>
      <c r="AH46" s="674"/>
      <c r="AI46" s="670" t="s">
        <v>440</v>
      </c>
      <c r="AJ46" s="668" t="s">
        <v>441</v>
      </c>
      <c r="AK46" s="668" t="s">
        <v>368</v>
      </c>
      <c r="AL46" s="668" t="s">
        <v>442</v>
      </c>
      <c r="AM46" s="670" t="s">
        <v>396</v>
      </c>
      <c r="AN46" s="642" t="s">
        <v>369</v>
      </c>
      <c r="AO46" s="642" t="s">
        <v>370</v>
      </c>
      <c r="AP46" s="642" t="s">
        <v>371</v>
      </c>
      <c r="AQ46" s="642" t="s">
        <v>372</v>
      </c>
      <c r="AR46" s="660" t="s">
        <v>349</v>
      </c>
      <c r="AS46" s="660" t="s">
        <v>350</v>
      </c>
      <c r="AT46" s="662" t="s">
        <v>443</v>
      </c>
    </row>
    <row r="47" spans="1:49" s="199" customFormat="1" ht="15.75" customHeight="1" thickBot="1" x14ac:dyDescent="0.3">
      <c r="A47" s="37" t="s">
        <v>115</v>
      </c>
      <c r="B47" s="683"/>
      <c r="C47" s="647"/>
      <c r="D47" s="172" t="s">
        <v>352</v>
      </c>
      <c r="E47" s="172" t="s">
        <v>353</v>
      </c>
      <c r="F47" s="172" t="s">
        <v>354</v>
      </c>
      <c r="G47" s="200" t="s">
        <v>398</v>
      </c>
      <c r="H47" s="200" t="s">
        <v>356</v>
      </c>
      <c r="I47" s="200" t="s">
        <v>357</v>
      </c>
      <c r="J47" s="654"/>
      <c r="K47" s="654"/>
      <c r="L47" s="639"/>
      <c r="M47" s="639"/>
      <c r="N47" s="639"/>
      <c r="O47" s="201" t="s">
        <v>349</v>
      </c>
      <c r="P47" s="201" t="s">
        <v>350</v>
      </c>
      <c r="Q47" s="201" t="s">
        <v>351</v>
      </c>
      <c r="R47" s="175" t="s">
        <v>399</v>
      </c>
      <c r="S47" s="175" t="s">
        <v>400</v>
      </c>
      <c r="T47" s="639"/>
      <c r="U47" s="639"/>
      <c r="V47" s="676"/>
      <c r="W47" s="637"/>
      <c r="X47" s="641"/>
      <c r="Y47" s="642"/>
      <c r="Z47" s="642"/>
      <c r="AA47" s="169" t="s">
        <v>362</v>
      </c>
      <c r="AB47" s="169" t="s">
        <v>363</v>
      </c>
      <c r="AC47" s="169" t="s">
        <v>364</v>
      </c>
      <c r="AE47" s="673"/>
      <c r="AF47" s="669"/>
      <c r="AG47" s="177" t="s">
        <v>365</v>
      </c>
      <c r="AH47" s="178" t="s">
        <v>366</v>
      </c>
      <c r="AI47" s="671"/>
      <c r="AJ47" s="669"/>
      <c r="AK47" s="669"/>
      <c r="AL47" s="669"/>
      <c r="AM47" s="671"/>
      <c r="AN47" s="643"/>
      <c r="AO47" s="643"/>
      <c r="AP47" s="643"/>
      <c r="AQ47" s="643"/>
      <c r="AR47" s="661"/>
      <c r="AS47" s="661"/>
      <c r="AT47" s="663"/>
    </row>
    <row r="48" spans="1:49" ht="15.75" customHeight="1" x14ac:dyDescent="0.25">
      <c r="B48" s="179">
        <v>1</v>
      </c>
      <c r="C48" t="str">
        <f>IF(EST!$C7="","",EST!C7)</f>
        <v/>
      </c>
      <c r="G48" t="str">
        <f>IF(EST!$C7="","",EST!G7)</f>
        <v/>
      </c>
      <c r="H48" t="str">
        <f>IF(EST!$C7="","",EST!H7)</f>
        <v/>
      </c>
      <c r="I48" t="str">
        <f>IF(EST!$C7="","",EST!I7)</f>
        <v/>
      </c>
      <c r="J48" t="str">
        <f>IF(EST!$C7="","",EST!J7)</f>
        <v/>
      </c>
      <c r="K48" t="str">
        <f>IF(EST!$C7="","",EST!K7)</f>
        <v/>
      </c>
      <c r="L48" t="str">
        <f>IF(EST!$C7="","",EST!L7)</f>
        <v/>
      </c>
      <c r="M48" t="str">
        <f>IF(EST!$C7="","",EST!M7)</f>
        <v/>
      </c>
      <c r="N48" t="str">
        <f>IF(EST!$C7="","",EST!N7)</f>
        <v/>
      </c>
      <c r="O48" t="str">
        <f>IF(EST!$C7="","",EST!O7)</f>
        <v/>
      </c>
      <c r="P48" t="str">
        <f>IF(EST!$C7="","",EST!P7)</f>
        <v/>
      </c>
      <c r="Q48" t="str">
        <f>IF(EST!$C7="","",EST!Q7)</f>
        <v/>
      </c>
      <c r="R48" t="str">
        <f>IF(EST!$C7="","",EST!R7)</f>
        <v/>
      </c>
      <c r="S48" t="str">
        <f>IF(EST!$C7="","",EST!S7)</f>
        <v/>
      </c>
      <c r="T48" t="str">
        <f>IF(EST!$C7="","",EST!T7)</f>
        <v/>
      </c>
      <c r="U48" t="str">
        <f>IF(EST!$C7="","",EST!U7)</f>
        <v/>
      </c>
      <c r="V48" t="str">
        <f>IF(EST!$C7="","",EST!V7)</f>
        <v/>
      </c>
      <c r="W48" t="str">
        <f>IF(EST!$C7="","",EST!W7)</f>
        <v/>
      </c>
      <c r="X48" t="str">
        <f>IF(EST!$C7="","",EST!X7)</f>
        <v/>
      </c>
      <c r="Y48" s="20" t="str">
        <f>IF(EST!$C7="","",B48)</f>
        <v/>
      </c>
      <c r="Z48" s="20" t="str">
        <f>IF(EST!$C7="","",VLOOKUP(IDENTIF!$C$5,'AUX1'!$B$5:$E$53,3,FALSE))</f>
        <v/>
      </c>
      <c r="AA48" s="20" t="str">
        <f>IF(EST!$C7="","",EST!Z7)</f>
        <v/>
      </c>
      <c r="AB48" s="20" t="str">
        <f>IF(EST!$C7="","",EST!AA7)</f>
        <v/>
      </c>
      <c r="AC48" s="20" t="str">
        <f>IF(EST!$C7="","",EST!AB7)</f>
        <v/>
      </c>
      <c r="AE48" s="30" t="str">
        <f>IF(L48="","",L48)</f>
        <v/>
      </c>
      <c r="AF48" s="30" t="str">
        <f>IF(N48="","",IF(N48=0,"",N48))</f>
        <v/>
      </c>
      <c r="AG48" s="185" t="str">
        <f>IF(AF48="","",AE48*AF48)</f>
        <v/>
      </c>
      <c r="AH48" s="186" t="str">
        <f>IF(AG48="","",AG48*$AH$45)</f>
        <v/>
      </c>
      <c r="AI48" s="202" t="str">
        <f>IF(M48="","",M48)</f>
        <v/>
      </c>
      <c r="AJ48" s="185" t="str">
        <f>IF(AI48="","",IF(AI48=0,"",AE48*AI48))</f>
        <v/>
      </c>
      <c r="AK48" s="188" t="str">
        <f>IF(AJ48="","",VLOOKUP(T48,'AUX1'!$S$6:$U$9,2,0))</f>
        <v/>
      </c>
      <c r="AL48" s="188" t="str">
        <f>IF(AJ48="","",AJ48*AK48)</f>
        <v/>
      </c>
      <c r="AM48" s="185" t="str">
        <f>IF(U48="","",U48)</f>
        <v/>
      </c>
      <c r="AN48" s="185" t="str">
        <f>IF(AM48="","",AE48*AM48)</f>
        <v/>
      </c>
      <c r="AO48" s="188" t="str">
        <f>IF(AJ48="","",VLOOKUP(T48,'AUX1'!$S$6:$U$9,3,0))</f>
        <v/>
      </c>
      <c r="AP48" s="30">
        <f>IF(AI48&lt;=300,'AUX1'!$T$12,IF(AND(AI48&gt;300,AI48&lt;=600),'AUX1'!$T$13,IF(AND(AI48&gt;600,AI48&lt;=900),'AUX1'!$T$14,IF(AND(AI48&gt;900,AI48&lt;=1200),'AUX1'!$T$15,IF(AND(AI48&gt;1200,AI48&lt;=1500),'AUX1'!$T$16,IF(AI48&gt;1500,'AUX1'!$T$17))))))</f>
        <v>0</v>
      </c>
      <c r="AQ48" s="190">
        <f>IF(AN48="",0,AN48*AO48*AP48)</f>
        <v>0</v>
      </c>
      <c r="AR48" s="191" t="str">
        <f>O48</f>
        <v/>
      </c>
      <c r="AS48" s="191" t="str">
        <f>P48</f>
        <v/>
      </c>
      <c r="AT48" s="191" t="str">
        <f>IF(Q48="","",Q48*'AUX1'!$T$19)</f>
        <v/>
      </c>
    </row>
    <row r="49" spans="2:46" ht="15.75" customHeight="1" x14ac:dyDescent="0.25">
      <c r="B49" s="179">
        <v>2</v>
      </c>
      <c r="C49" t="str">
        <f>IF(EST!$C8="","",EST!C8)</f>
        <v/>
      </c>
      <c r="G49" t="str">
        <f>IF(EST!$C8="","",EST!G8)</f>
        <v/>
      </c>
      <c r="H49" t="str">
        <f>IF(EST!$C8="","",EST!H8)</f>
        <v/>
      </c>
      <c r="I49" t="str">
        <f>IF(EST!$C8="","",EST!I8)</f>
        <v/>
      </c>
      <c r="J49" t="str">
        <f>IF(EST!$C8="","",EST!J8)</f>
        <v/>
      </c>
      <c r="K49" t="str">
        <f>IF(EST!$C8="","",EST!K8)</f>
        <v/>
      </c>
      <c r="L49" t="str">
        <f>IF(EST!$C8="","",EST!L8)</f>
        <v/>
      </c>
      <c r="M49" t="str">
        <f>IF(EST!$C8="","",EST!M8)</f>
        <v/>
      </c>
      <c r="N49" t="str">
        <f>IF(EST!$C8="","",EST!N8)</f>
        <v/>
      </c>
      <c r="O49" t="str">
        <f>IF(EST!$C8="","",EST!O8)</f>
        <v/>
      </c>
      <c r="P49" t="str">
        <f>IF(EST!$C8="","",EST!P8)</f>
        <v/>
      </c>
      <c r="Q49" t="str">
        <f>IF(EST!$C8="","",EST!Q8)</f>
        <v/>
      </c>
      <c r="R49" t="str">
        <f>IF(EST!$C8="","",EST!R8)</f>
        <v/>
      </c>
      <c r="S49" t="str">
        <f>IF(EST!$C8="","",EST!S8)</f>
        <v/>
      </c>
      <c r="T49" t="str">
        <f>IF(EST!$C8="","",EST!T8)</f>
        <v/>
      </c>
      <c r="U49" t="str">
        <f>IF(EST!$C8="","",EST!U8)</f>
        <v/>
      </c>
      <c r="V49" t="str">
        <f>IF(EST!$C8="","",EST!V8)</f>
        <v/>
      </c>
      <c r="W49" t="str">
        <f>IF(EST!$C8="","",EST!W8)</f>
        <v/>
      </c>
      <c r="X49" t="str">
        <f>IF(EST!$C8="","",EST!X8)</f>
        <v/>
      </c>
      <c r="Y49" s="20" t="str">
        <f>IF(EST!$C8="","",B49)</f>
        <v/>
      </c>
      <c r="Z49" s="20" t="str">
        <f>IF(EST!$C8="","",VLOOKUP(IDENTIF!$C$5,'AUX1'!$B$5:$E$53,3,FALSE))</f>
        <v/>
      </c>
      <c r="AA49" s="20" t="str">
        <f>IF(EST!$C8="","",EST!Z8)</f>
        <v/>
      </c>
      <c r="AB49" s="20" t="str">
        <f>IF(EST!$C8="","",EST!AA8)</f>
        <v/>
      </c>
      <c r="AC49" s="20" t="str">
        <f>IF(EST!$C8="","",EST!AB8)</f>
        <v/>
      </c>
      <c r="AE49" s="30" t="str">
        <f t="shared" ref="AE49:AE62" si="15">IF(L49="","",L49)</f>
        <v/>
      </c>
      <c r="AF49" s="30" t="str">
        <f t="shared" ref="AF49:AF62" si="16">IF(N49="","",IF(N49=0,"",N49))</f>
        <v/>
      </c>
      <c r="AG49" s="185" t="str">
        <f t="shared" ref="AG49:AG62" si="17">IF(AF49="","",AE49*AF49)</f>
        <v/>
      </c>
      <c r="AH49" s="186" t="str">
        <f t="shared" ref="AH49:AH62" si="18">IF(AG49="","",AG49*$AH$45)</f>
        <v/>
      </c>
      <c r="AI49" s="202" t="str">
        <f t="shared" ref="AI49:AI62" si="19">IF(M49="","",M49)</f>
        <v/>
      </c>
      <c r="AJ49" s="185" t="str">
        <f t="shared" ref="AJ49:AJ62" si="20">IF(AI49="","",IF(AI49=0,"",AE49*AI49))</f>
        <v/>
      </c>
      <c r="AK49" s="188" t="str">
        <f>IF(AJ49="","",VLOOKUP(T49,'AUX1'!$S$6:$U$9,2,0))</f>
        <v/>
      </c>
      <c r="AL49" s="188" t="str">
        <f t="shared" ref="AL49:AL62" si="21">IF(AJ49="","",AJ49*AK49)</f>
        <v/>
      </c>
      <c r="AM49" s="185" t="str">
        <f t="shared" ref="AM49:AM62" si="22">IF(U49="","",U49)</f>
        <v/>
      </c>
      <c r="AN49" s="185" t="str">
        <f t="shared" ref="AN49:AN62" si="23">IF(AM49="","",AE49*AM49)</f>
        <v/>
      </c>
      <c r="AO49" s="188" t="str">
        <f>IF(AJ49="","",VLOOKUP(T49,'AUX1'!$S$6:$U$9,3,0))</f>
        <v/>
      </c>
      <c r="AP49" s="30">
        <f>IF(AI49&lt;=300,'AUX1'!$T$12,IF(AND(AI49&gt;300,AI49&lt;=600),'AUX1'!$T$13,IF(AND(AI49&gt;600,AI49&lt;=900),'AUX1'!$T$14,IF(AND(AI49&gt;900,AI49&lt;=1200),'AUX1'!$T$15,IF(AND(AI49&gt;1200,AI49&lt;=1500),'AUX1'!$T$16,IF(AI49&gt;1500,'AUX1'!$T$17))))))</f>
        <v>0</v>
      </c>
      <c r="AQ49" s="190">
        <f t="shared" ref="AQ49:AQ62" si="24">IF(AN49="",0,AN49*AO49*AP49)</f>
        <v>0</v>
      </c>
      <c r="AR49" s="191" t="str">
        <f t="shared" ref="AR49:AS62" si="25">O49</f>
        <v/>
      </c>
      <c r="AS49" s="191" t="str">
        <f t="shared" si="25"/>
        <v/>
      </c>
      <c r="AT49" s="191" t="str">
        <f>IF(Q49="","",Q49*'AUX1'!$T$19)</f>
        <v/>
      </c>
    </row>
    <row r="50" spans="2:46" ht="15.75" customHeight="1" x14ac:dyDescent="0.25">
      <c r="B50" s="179">
        <v>3</v>
      </c>
      <c r="C50" t="str">
        <f>IF(EST!$C9="","",EST!C9)</f>
        <v/>
      </c>
      <c r="G50" t="str">
        <f>IF(EST!$C9="","",EST!G9)</f>
        <v/>
      </c>
      <c r="H50" t="str">
        <f>IF(EST!$C9="","",EST!H9)</f>
        <v/>
      </c>
      <c r="I50" t="str">
        <f>IF(EST!$C9="","",EST!I9)</f>
        <v/>
      </c>
      <c r="J50" t="str">
        <f>IF(EST!$C9="","",EST!J9)</f>
        <v/>
      </c>
      <c r="K50" t="str">
        <f>IF(EST!$C9="","",EST!K9)</f>
        <v/>
      </c>
      <c r="L50" t="str">
        <f>IF(EST!$C9="","",EST!L9)</f>
        <v/>
      </c>
      <c r="M50" t="str">
        <f>IF(EST!$C9="","",EST!M9)</f>
        <v/>
      </c>
      <c r="N50" t="str">
        <f>IF(EST!$C9="","",EST!N9)</f>
        <v/>
      </c>
      <c r="O50" t="str">
        <f>IF(EST!$C9="","",EST!O9)</f>
        <v/>
      </c>
      <c r="P50" t="str">
        <f>IF(EST!$C9="","",EST!P9)</f>
        <v/>
      </c>
      <c r="Q50" t="str">
        <f>IF(EST!$C9="","",EST!Q9)</f>
        <v/>
      </c>
      <c r="R50" t="str">
        <f>IF(EST!$C9="","",EST!R9)</f>
        <v/>
      </c>
      <c r="S50" t="str">
        <f>IF(EST!$C9="","",EST!S9)</f>
        <v/>
      </c>
      <c r="T50" t="str">
        <f>IF(EST!$C9="","",EST!T9)</f>
        <v/>
      </c>
      <c r="U50" t="str">
        <f>IF(EST!$C9="","",EST!U9)</f>
        <v/>
      </c>
      <c r="V50" t="str">
        <f>IF(EST!$C9="","",EST!V9)</f>
        <v/>
      </c>
      <c r="W50" t="str">
        <f>IF(EST!$C9="","",EST!W9)</f>
        <v/>
      </c>
      <c r="X50" t="str">
        <f>IF(EST!$C9="","",EST!X9)</f>
        <v/>
      </c>
      <c r="Y50" s="20" t="str">
        <f>IF(EST!$C9="","",B50)</f>
        <v/>
      </c>
      <c r="Z50" s="20" t="str">
        <f>IF(EST!$C9="","",VLOOKUP(IDENTIF!$C$5,'AUX1'!$B$5:$E$53,3,FALSE))</f>
        <v/>
      </c>
      <c r="AA50" s="20" t="str">
        <f>IF(EST!$C9="","",EST!Z9)</f>
        <v/>
      </c>
      <c r="AB50" s="20" t="str">
        <f>IF(EST!$C9="","",EST!AA9)</f>
        <v/>
      </c>
      <c r="AC50" s="20" t="str">
        <f>IF(EST!$C9="","",EST!AB9)</f>
        <v/>
      </c>
      <c r="AE50" s="30" t="str">
        <f t="shared" si="15"/>
        <v/>
      </c>
      <c r="AF50" s="30" t="str">
        <f t="shared" si="16"/>
        <v/>
      </c>
      <c r="AG50" s="185" t="str">
        <f t="shared" si="17"/>
        <v/>
      </c>
      <c r="AH50" s="186" t="str">
        <f t="shared" si="18"/>
        <v/>
      </c>
      <c r="AI50" s="202" t="str">
        <f t="shared" si="19"/>
        <v/>
      </c>
      <c r="AJ50" s="185" t="str">
        <f t="shared" si="20"/>
        <v/>
      </c>
      <c r="AK50" s="188" t="str">
        <f>IF(AJ50="","",VLOOKUP(T50,'AUX1'!$S$6:$U$9,2,0))</f>
        <v/>
      </c>
      <c r="AL50" s="188" t="str">
        <f t="shared" si="21"/>
        <v/>
      </c>
      <c r="AM50" s="185" t="str">
        <f t="shared" si="22"/>
        <v/>
      </c>
      <c r="AN50" s="185" t="str">
        <f t="shared" si="23"/>
        <v/>
      </c>
      <c r="AO50" s="188" t="str">
        <f>IF(AJ50="","",VLOOKUP(T50,'AUX1'!$S$6:$U$9,3,0))</f>
        <v/>
      </c>
      <c r="AP50" s="30">
        <f>IF(AI50&lt;=300,'AUX1'!$T$12,IF(AND(AI50&gt;300,AI50&lt;=600),'AUX1'!$T$13,IF(AND(AI50&gt;600,AI50&lt;=900),'AUX1'!$T$14,IF(AND(AI50&gt;900,AI50&lt;=1200),'AUX1'!$T$15,IF(AND(AI50&gt;1200,AI50&lt;=1500),'AUX1'!$T$16,IF(AI50&gt;1500,'AUX1'!$T$17))))))</f>
        <v>0</v>
      </c>
      <c r="AQ50" s="190">
        <f t="shared" si="24"/>
        <v>0</v>
      </c>
      <c r="AR50" s="191" t="str">
        <f t="shared" si="25"/>
        <v/>
      </c>
      <c r="AS50" s="191" t="str">
        <f t="shared" si="25"/>
        <v/>
      </c>
      <c r="AT50" s="191" t="str">
        <f>IF(Q50="","",Q50*'AUX1'!$T$19)</f>
        <v/>
      </c>
    </row>
    <row r="51" spans="2:46" ht="15.75" customHeight="1" x14ac:dyDescent="0.25">
      <c r="B51" s="179">
        <v>4</v>
      </c>
      <c r="C51" t="str">
        <f>IF(EST!$C10="","",EST!C10)</f>
        <v/>
      </c>
      <c r="G51" t="str">
        <f>IF(EST!$C10="","",EST!G10)</f>
        <v/>
      </c>
      <c r="H51" t="str">
        <f>IF(EST!$C10="","",EST!H10)</f>
        <v/>
      </c>
      <c r="I51" t="str">
        <f>IF(EST!$C10="","",EST!I10)</f>
        <v/>
      </c>
      <c r="J51" t="str">
        <f>IF(EST!$C10="","",EST!J10)</f>
        <v/>
      </c>
      <c r="K51" t="str">
        <f>IF(EST!$C10="","",EST!K10)</f>
        <v/>
      </c>
      <c r="L51" t="str">
        <f>IF(EST!$C10="","",EST!L10)</f>
        <v/>
      </c>
      <c r="M51" t="str">
        <f>IF(EST!$C10="","",EST!M10)</f>
        <v/>
      </c>
      <c r="N51" t="str">
        <f>IF(EST!$C10="","",EST!N10)</f>
        <v/>
      </c>
      <c r="O51" t="str">
        <f>IF(EST!$C10="","",EST!O10)</f>
        <v/>
      </c>
      <c r="P51" t="str">
        <f>IF(EST!$C10="","",EST!P10)</f>
        <v/>
      </c>
      <c r="Q51" t="str">
        <f>IF(EST!$C10="","",EST!Q10)</f>
        <v/>
      </c>
      <c r="R51" t="str">
        <f>IF(EST!$C10="","",EST!R10)</f>
        <v/>
      </c>
      <c r="S51" t="str">
        <f>IF(EST!$C10="","",EST!S10)</f>
        <v/>
      </c>
      <c r="T51" t="str">
        <f>IF(EST!$C10="","",EST!T10)</f>
        <v/>
      </c>
      <c r="U51" t="str">
        <f>IF(EST!$C10="","",EST!U10)</f>
        <v/>
      </c>
      <c r="V51" t="str">
        <f>IF(EST!$C10="","",EST!V10)</f>
        <v/>
      </c>
      <c r="W51" t="str">
        <f>IF(EST!$C10="","",EST!W10)</f>
        <v/>
      </c>
      <c r="X51" t="str">
        <f>IF(EST!$C10="","",EST!X10)</f>
        <v/>
      </c>
      <c r="Y51" s="20" t="str">
        <f>IF(EST!$C10="","",B51)</f>
        <v/>
      </c>
      <c r="Z51" s="20" t="str">
        <f>IF(EST!$C10="","",VLOOKUP(IDENTIF!$C$5,'AUX1'!$B$5:$E$53,3,FALSE))</f>
        <v/>
      </c>
      <c r="AA51" s="20" t="str">
        <f>IF(EST!$C10="","",EST!Z10)</f>
        <v/>
      </c>
      <c r="AB51" s="20" t="str">
        <f>IF(EST!$C10="","",EST!AA10)</f>
        <v/>
      </c>
      <c r="AC51" s="20" t="str">
        <f>IF(EST!$C10="","",EST!AB10)</f>
        <v/>
      </c>
      <c r="AE51" s="30" t="str">
        <f t="shared" si="15"/>
        <v/>
      </c>
      <c r="AF51" s="30" t="str">
        <f t="shared" si="16"/>
        <v/>
      </c>
      <c r="AG51" s="185" t="str">
        <f t="shared" si="17"/>
        <v/>
      </c>
      <c r="AH51" s="186" t="str">
        <f t="shared" si="18"/>
        <v/>
      </c>
      <c r="AI51" s="202" t="str">
        <f t="shared" si="19"/>
        <v/>
      </c>
      <c r="AJ51" s="185" t="str">
        <f t="shared" si="20"/>
        <v/>
      </c>
      <c r="AK51" s="188" t="str">
        <f>IF(AJ51="","",VLOOKUP(T51,'AUX1'!$S$6:$U$9,2,0))</f>
        <v/>
      </c>
      <c r="AL51" s="188" t="str">
        <f t="shared" si="21"/>
        <v/>
      </c>
      <c r="AM51" s="185" t="str">
        <f t="shared" si="22"/>
        <v/>
      </c>
      <c r="AN51" s="185" t="str">
        <f t="shared" si="23"/>
        <v/>
      </c>
      <c r="AO51" s="188" t="str">
        <f>IF(AJ51="","",VLOOKUP(T51,'AUX1'!$S$6:$U$9,3,0))</f>
        <v/>
      </c>
      <c r="AP51" s="30">
        <f>IF(AI51&lt;=300,'AUX1'!$T$12,IF(AND(AI51&gt;300,AI51&lt;=600),'AUX1'!$T$13,IF(AND(AI51&gt;600,AI51&lt;=900),'AUX1'!$T$14,IF(AND(AI51&gt;900,AI51&lt;=1200),'AUX1'!$T$15,IF(AND(AI51&gt;1200,AI51&lt;=1500),'AUX1'!$T$16,IF(AI51&gt;1500,'AUX1'!$T$17))))))</f>
        <v>0</v>
      </c>
      <c r="AQ51" s="190">
        <f t="shared" si="24"/>
        <v>0</v>
      </c>
      <c r="AR51" s="191" t="str">
        <f t="shared" si="25"/>
        <v/>
      </c>
      <c r="AS51" s="191" t="str">
        <f t="shared" si="25"/>
        <v/>
      </c>
      <c r="AT51" s="191" t="str">
        <f>IF(Q51="","",Q51*'AUX1'!$T$19)</f>
        <v/>
      </c>
    </row>
    <row r="52" spans="2:46" ht="15.75" customHeight="1" x14ac:dyDescent="0.25">
      <c r="B52" s="179">
        <v>5</v>
      </c>
      <c r="C52" t="str">
        <f>IF(EST!$C11="","",EST!C11)</f>
        <v/>
      </c>
      <c r="G52" t="str">
        <f>IF(EST!$C11="","",EST!G11)</f>
        <v/>
      </c>
      <c r="H52" t="str">
        <f>IF(EST!$C11="","",EST!H11)</f>
        <v/>
      </c>
      <c r="I52" t="str">
        <f>IF(EST!$C11="","",EST!I11)</f>
        <v/>
      </c>
      <c r="J52" t="str">
        <f>IF(EST!$C11="","",EST!J11)</f>
        <v/>
      </c>
      <c r="K52" t="str">
        <f>IF(EST!$C11="","",EST!K11)</f>
        <v/>
      </c>
      <c r="L52" t="str">
        <f>IF(EST!$C11="","",EST!L11)</f>
        <v/>
      </c>
      <c r="M52" t="str">
        <f>IF(EST!$C11="","",EST!M11)</f>
        <v/>
      </c>
      <c r="N52" t="str">
        <f>IF(EST!$C11="","",EST!N11)</f>
        <v/>
      </c>
      <c r="O52" t="str">
        <f>IF(EST!$C11="","",EST!O11)</f>
        <v/>
      </c>
      <c r="P52" t="str">
        <f>IF(EST!$C11="","",EST!P11)</f>
        <v/>
      </c>
      <c r="Q52" t="str">
        <f>IF(EST!$C11="","",EST!Q11)</f>
        <v/>
      </c>
      <c r="R52" t="str">
        <f>IF(EST!$C11="","",EST!R11)</f>
        <v/>
      </c>
      <c r="S52" t="str">
        <f>IF(EST!$C11="","",EST!S11)</f>
        <v/>
      </c>
      <c r="T52" t="str">
        <f>IF(EST!$C11="","",EST!T11)</f>
        <v/>
      </c>
      <c r="U52" t="str">
        <f>IF(EST!$C11="","",EST!U11)</f>
        <v/>
      </c>
      <c r="V52" t="str">
        <f>IF(EST!$C11="","",EST!V11)</f>
        <v/>
      </c>
      <c r="W52" t="str">
        <f>IF(EST!$C11="","",EST!W11)</f>
        <v/>
      </c>
      <c r="X52" t="str">
        <f>IF(EST!$C11="","",EST!X11)</f>
        <v/>
      </c>
      <c r="Y52" s="20" t="str">
        <f>IF(EST!$C11="","",B52)</f>
        <v/>
      </c>
      <c r="Z52" s="20" t="str">
        <f>IF(EST!$C11="","",VLOOKUP(IDENTIF!$C$5,'AUX1'!$B$5:$E$53,3,FALSE))</f>
        <v/>
      </c>
      <c r="AA52" s="20" t="str">
        <f>IF(EST!$C11="","",EST!Z11)</f>
        <v/>
      </c>
      <c r="AB52" s="20" t="str">
        <f>IF(EST!$C11="","",EST!AA11)</f>
        <v/>
      </c>
      <c r="AC52" s="20" t="str">
        <f>IF(EST!$C11="","",EST!AB11)</f>
        <v/>
      </c>
      <c r="AE52" s="30" t="str">
        <f t="shared" si="15"/>
        <v/>
      </c>
      <c r="AF52" s="30" t="str">
        <f t="shared" si="16"/>
        <v/>
      </c>
      <c r="AG52" s="185" t="str">
        <f t="shared" si="17"/>
        <v/>
      </c>
      <c r="AH52" s="186" t="str">
        <f t="shared" si="18"/>
        <v/>
      </c>
      <c r="AI52" s="202" t="str">
        <f t="shared" si="19"/>
        <v/>
      </c>
      <c r="AJ52" s="185" t="str">
        <f t="shared" si="20"/>
        <v/>
      </c>
      <c r="AK52" s="188" t="str">
        <f>IF(AJ52="","",VLOOKUP(T52,'AUX1'!$S$6:$U$9,2,0))</f>
        <v/>
      </c>
      <c r="AL52" s="188" t="str">
        <f t="shared" si="21"/>
        <v/>
      </c>
      <c r="AM52" s="185" t="str">
        <f t="shared" si="22"/>
        <v/>
      </c>
      <c r="AN52" s="185" t="str">
        <f t="shared" si="23"/>
        <v/>
      </c>
      <c r="AO52" s="188" t="str">
        <f>IF(AJ52="","",VLOOKUP(T52,'AUX1'!$S$6:$U$9,3,0))</f>
        <v/>
      </c>
      <c r="AP52" s="30">
        <f>IF(AI52&lt;=300,'AUX1'!$T$12,IF(AND(AI52&gt;300,AI52&lt;=600),'AUX1'!$T$13,IF(AND(AI52&gt;600,AI52&lt;=900),'AUX1'!$T$14,IF(AND(AI52&gt;900,AI52&lt;=1200),'AUX1'!$T$15,IF(AND(AI52&gt;1200,AI52&lt;=1500),'AUX1'!$T$16,IF(AI52&gt;1500,'AUX1'!$T$17))))))</f>
        <v>0</v>
      </c>
      <c r="AQ52" s="190">
        <f t="shared" si="24"/>
        <v>0</v>
      </c>
      <c r="AR52" s="191" t="str">
        <f t="shared" si="25"/>
        <v/>
      </c>
      <c r="AS52" s="191" t="str">
        <f t="shared" si="25"/>
        <v/>
      </c>
      <c r="AT52" s="191" t="str">
        <f>IF(Q52="","",Q52*'AUX1'!$T$19)</f>
        <v/>
      </c>
    </row>
    <row r="53" spans="2:46" ht="15.75" customHeight="1" x14ac:dyDescent="0.25">
      <c r="B53" s="179">
        <v>6</v>
      </c>
      <c r="C53" t="str">
        <f>IF(EST!$C12="","",EST!C12)</f>
        <v/>
      </c>
      <c r="G53" t="str">
        <f>IF(EST!$C12="","",EST!G12)</f>
        <v/>
      </c>
      <c r="H53" t="str">
        <f>IF(EST!$C12="","",EST!H12)</f>
        <v/>
      </c>
      <c r="I53" t="str">
        <f>IF(EST!$C12="","",EST!I12)</f>
        <v/>
      </c>
      <c r="J53" t="str">
        <f>IF(EST!$C12="","",EST!J12)</f>
        <v/>
      </c>
      <c r="K53" t="str">
        <f>IF(EST!$C12="","",EST!K12)</f>
        <v/>
      </c>
      <c r="L53" t="str">
        <f>IF(EST!$C12="","",EST!L12)</f>
        <v/>
      </c>
      <c r="M53" t="str">
        <f>IF(EST!$C12="","",EST!M12)</f>
        <v/>
      </c>
      <c r="N53" t="str">
        <f>IF(EST!$C12="","",EST!N12)</f>
        <v/>
      </c>
      <c r="O53" t="str">
        <f>IF(EST!$C12="","",EST!O12)</f>
        <v/>
      </c>
      <c r="P53" t="str">
        <f>IF(EST!$C12="","",EST!P12)</f>
        <v/>
      </c>
      <c r="Q53" t="str">
        <f>IF(EST!$C12="","",EST!Q12)</f>
        <v/>
      </c>
      <c r="R53" t="str">
        <f>IF(EST!$C12="","",EST!R12)</f>
        <v/>
      </c>
      <c r="S53" t="str">
        <f>IF(EST!$C12="","",EST!S12)</f>
        <v/>
      </c>
      <c r="T53" t="str">
        <f>IF(EST!$C12="","",EST!T12)</f>
        <v/>
      </c>
      <c r="U53" t="str">
        <f>IF(EST!$C12="","",EST!U12)</f>
        <v/>
      </c>
      <c r="V53" t="str">
        <f>IF(EST!$C12="","",EST!V12)</f>
        <v/>
      </c>
      <c r="W53" t="str">
        <f>IF(EST!$C12="","",EST!W12)</f>
        <v/>
      </c>
      <c r="X53" t="str">
        <f>IF(EST!$C12="","",EST!X12)</f>
        <v/>
      </c>
      <c r="Y53" s="20" t="str">
        <f>IF(EST!$C12="","",B53)</f>
        <v/>
      </c>
      <c r="Z53" s="20" t="str">
        <f>IF(EST!$C12="","",VLOOKUP(IDENTIF!$C$5,'AUX1'!$B$5:$E$53,3,FALSE))</f>
        <v/>
      </c>
      <c r="AA53" s="20" t="str">
        <f>IF(EST!$C12="","",EST!Z12)</f>
        <v/>
      </c>
      <c r="AB53" s="20" t="str">
        <f>IF(EST!$C12="","",EST!AA12)</f>
        <v/>
      </c>
      <c r="AC53" s="20" t="str">
        <f>IF(EST!$C12="","",EST!AB12)</f>
        <v/>
      </c>
      <c r="AE53" s="30" t="str">
        <f t="shared" si="15"/>
        <v/>
      </c>
      <c r="AF53" s="30" t="str">
        <f t="shared" si="16"/>
        <v/>
      </c>
      <c r="AG53" s="185" t="str">
        <f t="shared" si="17"/>
        <v/>
      </c>
      <c r="AH53" s="186" t="str">
        <f t="shared" si="18"/>
        <v/>
      </c>
      <c r="AI53" s="202" t="str">
        <f t="shared" si="19"/>
        <v/>
      </c>
      <c r="AJ53" s="185" t="str">
        <f t="shared" si="20"/>
        <v/>
      </c>
      <c r="AK53" s="188" t="str">
        <f>IF(AJ53="","",VLOOKUP(T53,'AUX1'!$S$6:$U$9,2,0))</f>
        <v/>
      </c>
      <c r="AL53" s="188" t="str">
        <f t="shared" si="21"/>
        <v/>
      </c>
      <c r="AM53" s="185" t="str">
        <f t="shared" si="22"/>
        <v/>
      </c>
      <c r="AN53" s="185" t="str">
        <f t="shared" si="23"/>
        <v/>
      </c>
      <c r="AO53" s="188" t="str">
        <f>IF(AJ53="","",VLOOKUP(T53,'AUX1'!$S$6:$U$9,3,0))</f>
        <v/>
      </c>
      <c r="AP53" s="30">
        <f>IF(AI53&lt;=300,'AUX1'!$T$12,IF(AND(AI53&gt;300,AI53&lt;=600),'AUX1'!$T$13,IF(AND(AI53&gt;600,AI53&lt;=900),'AUX1'!$T$14,IF(AND(AI53&gt;900,AI53&lt;=1200),'AUX1'!$T$15,IF(AND(AI53&gt;1200,AI53&lt;=1500),'AUX1'!$T$16,IF(AI53&gt;1500,'AUX1'!$T$17))))))</f>
        <v>0</v>
      </c>
      <c r="AQ53" s="190">
        <f t="shared" si="24"/>
        <v>0</v>
      </c>
      <c r="AR53" s="191" t="str">
        <f t="shared" si="25"/>
        <v/>
      </c>
      <c r="AS53" s="191" t="str">
        <f t="shared" si="25"/>
        <v/>
      </c>
      <c r="AT53" s="191" t="str">
        <f>IF(Q53="","",Q53*'AUX1'!$T$19)</f>
        <v/>
      </c>
    </row>
    <row r="54" spans="2:46" ht="15.75" customHeight="1" x14ac:dyDescent="0.25">
      <c r="B54" s="179">
        <v>7</v>
      </c>
      <c r="C54" t="str">
        <f>IF(EST!$C13="","",EST!C13)</f>
        <v/>
      </c>
      <c r="G54" t="str">
        <f>IF(EST!$C13="","",EST!G13)</f>
        <v/>
      </c>
      <c r="H54" t="str">
        <f>IF(EST!$C13="","",EST!H13)</f>
        <v/>
      </c>
      <c r="I54" t="str">
        <f>IF(EST!$C13="","",EST!I13)</f>
        <v/>
      </c>
      <c r="J54" t="str">
        <f>IF(EST!$C13="","",EST!J13)</f>
        <v/>
      </c>
      <c r="K54" t="str">
        <f>IF(EST!$C13="","",EST!K13)</f>
        <v/>
      </c>
      <c r="L54" t="str">
        <f>IF(EST!$C13="","",EST!L13)</f>
        <v/>
      </c>
      <c r="M54" t="str">
        <f>IF(EST!$C13="","",EST!M13)</f>
        <v/>
      </c>
      <c r="N54" t="str">
        <f>IF(EST!$C13="","",EST!N13)</f>
        <v/>
      </c>
      <c r="O54" t="str">
        <f>IF(EST!$C13="","",EST!O13)</f>
        <v/>
      </c>
      <c r="P54" t="str">
        <f>IF(EST!$C13="","",EST!P13)</f>
        <v/>
      </c>
      <c r="Q54" t="str">
        <f>IF(EST!$C13="","",EST!Q13)</f>
        <v/>
      </c>
      <c r="R54" t="str">
        <f>IF(EST!$C13="","",EST!R13)</f>
        <v/>
      </c>
      <c r="S54" t="str">
        <f>IF(EST!$C13="","",EST!S13)</f>
        <v/>
      </c>
      <c r="T54" t="str">
        <f>IF(EST!$C13="","",EST!T13)</f>
        <v/>
      </c>
      <c r="U54" t="str">
        <f>IF(EST!$C13="","",EST!U13)</f>
        <v/>
      </c>
      <c r="V54" t="str">
        <f>IF(EST!$C13="","",EST!V13)</f>
        <v/>
      </c>
      <c r="W54" t="str">
        <f>IF(EST!$C13="","",EST!W13)</f>
        <v/>
      </c>
      <c r="X54" t="str">
        <f>IF(EST!$C13="","",EST!X13)</f>
        <v/>
      </c>
      <c r="Y54" s="20" t="str">
        <f>IF(EST!$C13="","",B54)</f>
        <v/>
      </c>
      <c r="Z54" s="20" t="str">
        <f>IF(EST!$C13="","",VLOOKUP(IDENTIF!$C$5,'AUX1'!$B$5:$E$53,3,FALSE))</f>
        <v/>
      </c>
      <c r="AA54" s="20" t="str">
        <f>IF(EST!$C13="","",EST!Z13)</f>
        <v/>
      </c>
      <c r="AB54" s="20" t="str">
        <f>IF(EST!$C13="","",EST!AA13)</f>
        <v/>
      </c>
      <c r="AC54" s="20" t="str">
        <f>IF(EST!$C13="","",EST!AB13)</f>
        <v/>
      </c>
      <c r="AE54" s="30" t="str">
        <f t="shared" si="15"/>
        <v/>
      </c>
      <c r="AF54" s="30" t="str">
        <f t="shared" si="16"/>
        <v/>
      </c>
      <c r="AG54" s="185" t="str">
        <f t="shared" si="17"/>
        <v/>
      </c>
      <c r="AH54" s="186" t="str">
        <f t="shared" si="18"/>
        <v/>
      </c>
      <c r="AI54" s="202" t="str">
        <f t="shared" si="19"/>
        <v/>
      </c>
      <c r="AJ54" s="185" t="str">
        <f t="shared" si="20"/>
        <v/>
      </c>
      <c r="AK54" s="188" t="str">
        <f>IF(AJ54="","",VLOOKUP(T54,'AUX1'!$S$6:$U$9,2,0))</f>
        <v/>
      </c>
      <c r="AL54" s="188" t="str">
        <f t="shared" si="21"/>
        <v/>
      </c>
      <c r="AM54" s="185" t="str">
        <f t="shared" si="22"/>
        <v/>
      </c>
      <c r="AN54" s="185" t="str">
        <f t="shared" si="23"/>
        <v/>
      </c>
      <c r="AO54" s="188" t="str">
        <f>IF(AJ54="","",VLOOKUP(T54,'AUX1'!$S$6:$U$9,3,0))</f>
        <v/>
      </c>
      <c r="AP54" s="30">
        <f>IF(AI54&lt;=300,'AUX1'!$T$12,IF(AND(AI54&gt;300,AI54&lt;=600),'AUX1'!$T$13,IF(AND(AI54&gt;600,AI54&lt;=900),'AUX1'!$T$14,IF(AND(AI54&gt;900,AI54&lt;=1200),'AUX1'!$T$15,IF(AND(AI54&gt;1200,AI54&lt;=1500),'AUX1'!$T$16,IF(AI54&gt;1500,'AUX1'!$T$17))))))</f>
        <v>0</v>
      </c>
      <c r="AQ54" s="190">
        <f t="shared" si="24"/>
        <v>0</v>
      </c>
      <c r="AR54" s="191" t="str">
        <f t="shared" si="25"/>
        <v/>
      </c>
      <c r="AS54" s="191" t="str">
        <f t="shared" si="25"/>
        <v/>
      </c>
      <c r="AT54" s="191" t="str">
        <f>IF(Q54="","",Q54*'AUX1'!$T$19)</f>
        <v/>
      </c>
    </row>
    <row r="55" spans="2:46" ht="15.75" customHeight="1" x14ac:dyDescent="0.25">
      <c r="B55" s="179">
        <v>8</v>
      </c>
      <c r="C55" t="str">
        <f>IF(EST!$C14="","",EST!C14)</f>
        <v/>
      </c>
      <c r="G55" t="str">
        <f>IF(EST!$C14="","",EST!G14)</f>
        <v/>
      </c>
      <c r="H55" t="str">
        <f>IF(EST!$C14="","",EST!H14)</f>
        <v/>
      </c>
      <c r="I55" t="str">
        <f>IF(EST!$C14="","",EST!I14)</f>
        <v/>
      </c>
      <c r="J55" t="str">
        <f>IF(EST!$C14="","",EST!J14)</f>
        <v/>
      </c>
      <c r="K55" t="str">
        <f>IF(EST!$C14="","",EST!K14)</f>
        <v/>
      </c>
      <c r="L55" t="str">
        <f>IF(EST!$C14="","",EST!L14)</f>
        <v/>
      </c>
      <c r="M55" t="str">
        <f>IF(EST!$C14="","",EST!M14)</f>
        <v/>
      </c>
      <c r="N55" t="str">
        <f>IF(EST!$C14="","",EST!N14)</f>
        <v/>
      </c>
      <c r="O55" t="str">
        <f>IF(EST!$C14="","",EST!O14)</f>
        <v/>
      </c>
      <c r="P55" t="str">
        <f>IF(EST!$C14="","",EST!P14)</f>
        <v/>
      </c>
      <c r="Q55" t="str">
        <f>IF(EST!$C14="","",EST!Q14)</f>
        <v/>
      </c>
      <c r="R55" t="str">
        <f>IF(EST!$C14="","",EST!R14)</f>
        <v/>
      </c>
      <c r="S55" t="str">
        <f>IF(EST!$C14="","",EST!S14)</f>
        <v/>
      </c>
      <c r="T55" t="str">
        <f>IF(EST!$C14="","",EST!T14)</f>
        <v/>
      </c>
      <c r="U55" t="str">
        <f>IF(EST!$C14="","",EST!U14)</f>
        <v/>
      </c>
      <c r="V55" t="str">
        <f>IF(EST!$C14="","",EST!V14)</f>
        <v/>
      </c>
      <c r="W55" t="str">
        <f>IF(EST!$C14="","",EST!W14)</f>
        <v/>
      </c>
      <c r="X55" t="str">
        <f>IF(EST!$C14="","",EST!X14)</f>
        <v/>
      </c>
      <c r="Y55" s="20" t="str">
        <f>IF(EST!$C14="","",B55)</f>
        <v/>
      </c>
      <c r="Z55" s="20" t="str">
        <f>IF(EST!$C14="","",VLOOKUP(IDENTIF!$C$5,'AUX1'!$B$5:$E$53,3,FALSE))</f>
        <v/>
      </c>
      <c r="AA55" s="20" t="str">
        <f>IF(EST!$C14="","",EST!Z14)</f>
        <v/>
      </c>
      <c r="AB55" s="20" t="str">
        <f>IF(EST!$C14="","",EST!AA14)</f>
        <v/>
      </c>
      <c r="AC55" s="20" t="str">
        <f>IF(EST!$C14="","",EST!AB14)</f>
        <v/>
      </c>
      <c r="AE55" s="30" t="str">
        <f t="shared" si="15"/>
        <v/>
      </c>
      <c r="AF55" s="30" t="str">
        <f t="shared" si="16"/>
        <v/>
      </c>
      <c r="AG55" s="185" t="str">
        <f t="shared" si="17"/>
        <v/>
      </c>
      <c r="AH55" s="186" t="str">
        <f t="shared" si="18"/>
        <v/>
      </c>
      <c r="AI55" s="202" t="str">
        <f t="shared" si="19"/>
        <v/>
      </c>
      <c r="AJ55" s="185" t="str">
        <f t="shared" si="20"/>
        <v/>
      </c>
      <c r="AK55" s="188" t="str">
        <f>IF(AJ55="","",VLOOKUP(T55,'AUX1'!$S$6:$U$9,2,0))</f>
        <v/>
      </c>
      <c r="AL55" s="188" t="str">
        <f t="shared" si="21"/>
        <v/>
      </c>
      <c r="AM55" s="185" t="str">
        <f t="shared" si="22"/>
        <v/>
      </c>
      <c r="AN55" s="185" t="str">
        <f t="shared" si="23"/>
        <v/>
      </c>
      <c r="AO55" s="188" t="str">
        <f>IF(AJ55="","",VLOOKUP(T55,'AUX1'!$S$6:$U$9,3,0))</f>
        <v/>
      </c>
      <c r="AP55" s="30">
        <f>IF(AI55&lt;=300,'AUX1'!$T$12,IF(AND(AI55&gt;300,AI55&lt;=600),'AUX1'!$T$13,IF(AND(AI55&gt;600,AI55&lt;=900),'AUX1'!$T$14,IF(AND(AI55&gt;900,AI55&lt;=1200),'AUX1'!$T$15,IF(AND(AI55&gt;1200,AI55&lt;=1500),'AUX1'!$T$16,IF(AI55&gt;1500,'AUX1'!$T$17))))))</f>
        <v>0</v>
      </c>
      <c r="AQ55" s="190">
        <f t="shared" si="24"/>
        <v>0</v>
      </c>
      <c r="AR55" s="191" t="str">
        <f t="shared" si="25"/>
        <v/>
      </c>
      <c r="AS55" s="191" t="str">
        <f t="shared" si="25"/>
        <v/>
      </c>
      <c r="AT55" s="191" t="str">
        <f>IF(Q55="","",Q55*'AUX1'!$T$19)</f>
        <v/>
      </c>
    </row>
    <row r="56" spans="2:46" ht="15.75" customHeight="1" x14ac:dyDescent="0.25">
      <c r="B56" s="179">
        <v>9</v>
      </c>
      <c r="C56" t="str">
        <f>IF(EST!$C15="","",EST!C15)</f>
        <v/>
      </c>
      <c r="G56" t="str">
        <f>IF(EST!$C15="","",EST!G15)</f>
        <v/>
      </c>
      <c r="H56" t="str">
        <f>IF(EST!$C15="","",EST!H15)</f>
        <v/>
      </c>
      <c r="I56" t="str">
        <f>IF(EST!$C15="","",EST!I15)</f>
        <v/>
      </c>
      <c r="J56" t="str">
        <f>IF(EST!$C15="","",EST!J15)</f>
        <v/>
      </c>
      <c r="K56" t="str">
        <f>IF(EST!$C15="","",EST!K15)</f>
        <v/>
      </c>
      <c r="L56" t="str">
        <f>IF(EST!$C15="","",EST!L15)</f>
        <v/>
      </c>
      <c r="M56" t="str">
        <f>IF(EST!$C15="","",EST!M15)</f>
        <v/>
      </c>
      <c r="N56" t="str">
        <f>IF(EST!$C15="","",EST!N15)</f>
        <v/>
      </c>
      <c r="O56" t="str">
        <f>IF(EST!$C15="","",EST!O15)</f>
        <v/>
      </c>
      <c r="P56" t="str">
        <f>IF(EST!$C15="","",EST!P15)</f>
        <v/>
      </c>
      <c r="Q56" t="str">
        <f>IF(EST!$C15="","",EST!Q15)</f>
        <v/>
      </c>
      <c r="R56" t="str">
        <f>IF(EST!$C15="","",EST!R15)</f>
        <v/>
      </c>
      <c r="S56" t="str">
        <f>IF(EST!$C15="","",EST!S15)</f>
        <v/>
      </c>
      <c r="T56" t="str">
        <f>IF(EST!$C15="","",EST!T15)</f>
        <v/>
      </c>
      <c r="U56" t="str">
        <f>IF(EST!$C15="","",EST!U15)</f>
        <v/>
      </c>
      <c r="V56" t="str">
        <f>IF(EST!$C15="","",EST!V15)</f>
        <v/>
      </c>
      <c r="W56" t="str">
        <f>IF(EST!$C15="","",EST!W15)</f>
        <v/>
      </c>
      <c r="X56" t="str">
        <f>IF(EST!$C15="","",EST!X15)</f>
        <v/>
      </c>
      <c r="Y56" s="20" t="str">
        <f>IF(EST!$C15="","",B56)</f>
        <v/>
      </c>
      <c r="Z56" s="20" t="str">
        <f>IF(EST!$C15="","",VLOOKUP(IDENTIF!$C$5,'AUX1'!$B$5:$E$53,3,FALSE))</f>
        <v/>
      </c>
      <c r="AA56" s="20" t="str">
        <f>IF(EST!$C15="","",EST!Z15)</f>
        <v/>
      </c>
      <c r="AB56" s="20" t="str">
        <f>IF(EST!$C15="","",EST!AA15)</f>
        <v/>
      </c>
      <c r="AC56" s="20" t="str">
        <f>IF(EST!$C15="","",EST!AB15)</f>
        <v/>
      </c>
      <c r="AE56" s="30" t="str">
        <f t="shared" si="15"/>
        <v/>
      </c>
      <c r="AF56" s="30" t="str">
        <f t="shared" si="16"/>
        <v/>
      </c>
      <c r="AG56" s="185" t="str">
        <f t="shared" si="17"/>
        <v/>
      </c>
      <c r="AH56" s="186" t="str">
        <f t="shared" si="18"/>
        <v/>
      </c>
      <c r="AI56" s="202" t="str">
        <f t="shared" si="19"/>
        <v/>
      </c>
      <c r="AJ56" s="185" t="str">
        <f t="shared" si="20"/>
        <v/>
      </c>
      <c r="AK56" s="188" t="str">
        <f>IF(AJ56="","",VLOOKUP(T56,'AUX1'!$S$6:$U$9,2,0))</f>
        <v/>
      </c>
      <c r="AL56" s="188" t="str">
        <f t="shared" si="21"/>
        <v/>
      </c>
      <c r="AM56" s="185" t="str">
        <f t="shared" si="22"/>
        <v/>
      </c>
      <c r="AN56" s="185" t="str">
        <f t="shared" si="23"/>
        <v/>
      </c>
      <c r="AO56" s="188" t="str">
        <f>IF(AJ56="","",VLOOKUP(T56,'AUX1'!$S$6:$U$9,3,0))</f>
        <v/>
      </c>
      <c r="AP56" s="30">
        <f>IF(AI56&lt;=300,'AUX1'!$T$12,IF(AND(AI56&gt;300,AI56&lt;=600),'AUX1'!$T$13,IF(AND(AI56&gt;600,AI56&lt;=900),'AUX1'!$T$14,IF(AND(AI56&gt;900,AI56&lt;=1200),'AUX1'!$T$15,IF(AND(AI56&gt;1200,AI56&lt;=1500),'AUX1'!$T$16,IF(AI56&gt;1500,'AUX1'!$T$17))))))</f>
        <v>0</v>
      </c>
      <c r="AQ56" s="190">
        <f t="shared" si="24"/>
        <v>0</v>
      </c>
      <c r="AR56" s="191" t="str">
        <f t="shared" si="25"/>
        <v/>
      </c>
      <c r="AS56" s="191" t="str">
        <f t="shared" si="25"/>
        <v/>
      </c>
      <c r="AT56" s="191" t="str">
        <f>IF(Q56="","",Q56*'AUX1'!$T$19)</f>
        <v/>
      </c>
    </row>
    <row r="57" spans="2:46" ht="15.75" customHeight="1" x14ac:dyDescent="0.25">
      <c r="B57" s="179">
        <v>10</v>
      </c>
      <c r="C57" t="str">
        <f>IF(EST!$C16="","",EST!C16)</f>
        <v/>
      </c>
      <c r="G57" t="str">
        <f>IF(EST!$C16="","",EST!G16)</f>
        <v/>
      </c>
      <c r="H57" t="str">
        <f>IF(EST!$C16="","",EST!H16)</f>
        <v/>
      </c>
      <c r="I57" t="str">
        <f>IF(EST!$C16="","",EST!I16)</f>
        <v/>
      </c>
      <c r="J57" t="str">
        <f>IF(EST!$C16="","",EST!J16)</f>
        <v/>
      </c>
      <c r="K57" t="str">
        <f>IF(EST!$C16="","",EST!K16)</f>
        <v/>
      </c>
      <c r="L57" t="str">
        <f>IF(EST!$C16="","",EST!L16)</f>
        <v/>
      </c>
      <c r="M57" t="str">
        <f>IF(EST!$C16="","",EST!M16)</f>
        <v/>
      </c>
      <c r="N57" t="str">
        <f>IF(EST!$C16="","",EST!N16)</f>
        <v/>
      </c>
      <c r="O57" t="str">
        <f>IF(EST!$C16="","",EST!O16)</f>
        <v/>
      </c>
      <c r="P57" t="str">
        <f>IF(EST!$C16="","",EST!P16)</f>
        <v/>
      </c>
      <c r="Q57" t="str">
        <f>IF(EST!$C16="","",EST!Q16)</f>
        <v/>
      </c>
      <c r="R57" t="str">
        <f>IF(EST!$C16="","",EST!R16)</f>
        <v/>
      </c>
      <c r="S57" t="str">
        <f>IF(EST!$C16="","",EST!S16)</f>
        <v/>
      </c>
      <c r="T57" t="str">
        <f>IF(EST!$C16="","",EST!T16)</f>
        <v/>
      </c>
      <c r="U57" t="str">
        <f>IF(EST!$C16="","",EST!U16)</f>
        <v/>
      </c>
      <c r="V57" t="str">
        <f>IF(EST!$C16="","",EST!V16)</f>
        <v/>
      </c>
      <c r="W57" t="str">
        <f>IF(EST!$C16="","",EST!W16)</f>
        <v/>
      </c>
      <c r="X57" t="str">
        <f>IF(EST!$C16="","",EST!X16)</f>
        <v/>
      </c>
      <c r="Y57" s="20" t="str">
        <f>IF(EST!$C16="","",B57)</f>
        <v/>
      </c>
      <c r="Z57" s="20" t="str">
        <f>IF(EST!$C16="","",VLOOKUP(IDENTIF!$C$5,'AUX1'!$B$5:$E$53,3,FALSE))</f>
        <v/>
      </c>
      <c r="AA57" s="20" t="str">
        <f>IF(EST!$C16="","",EST!Z16)</f>
        <v/>
      </c>
      <c r="AB57" s="20" t="str">
        <f>IF(EST!$C16="","",EST!AA16)</f>
        <v/>
      </c>
      <c r="AC57" s="20" t="str">
        <f>IF(EST!$C16="","",EST!AB16)</f>
        <v/>
      </c>
      <c r="AE57" s="30" t="str">
        <f t="shared" si="15"/>
        <v/>
      </c>
      <c r="AF57" s="30" t="str">
        <f t="shared" si="16"/>
        <v/>
      </c>
      <c r="AG57" s="185" t="str">
        <f t="shared" si="17"/>
        <v/>
      </c>
      <c r="AH57" s="186" t="str">
        <f t="shared" si="18"/>
        <v/>
      </c>
      <c r="AI57" s="202" t="str">
        <f t="shared" si="19"/>
        <v/>
      </c>
      <c r="AJ57" s="185" t="str">
        <f t="shared" si="20"/>
        <v/>
      </c>
      <c r="AK57" s="188" t="str">
        <f>IF(AJ57="","",VLOOKUP(T57,'AUX1'!$S$6:$U$9,2,0))</f>
        <v/>
      </c>
      <c r="AL57" s="188" t="str">
        <f t="shared" si="21"/>
        <v/>
      </c>
      <c r="AM57" s="185" t="str">
        <f t="shared" si="22"/>
        <v/>
      </c>
      <c r="AN57" s="185" t="str">
        <f t="shared" si="23"/>
        <v/>
      </c>
      <c r="AO57" s="188" t="str">
        <f>IF(AJ57="","",VLOOKUP(T57,'AUX1'!$S$6:$U$9,3,0))</f>
        <v/>
      </c>
      <c r="AP57" s="30">
        <f>IF(AI57&lt;=300,'AUX1'!$T$12,IF(AND(AI57&gt;300,AI57&lt;=600),'AUX1'!$T$13,IF(AND(AI57&gt;600,AI57&lt;=900),'AUX1'!$T$14,IF(AND(AI57&gt;900,AI57&lt;=1200),'AUX1'!$T$15,IF(AND(AI57&gt;1200,AI57&lt;=1500),'AUX1'!$T$16,IF(AI57&gt;1500,'AUX1'!$T$17))))))</f>
        <v>0</v>
      </c>
      <c r="AQ57" s="190">
        <f t="shared" si="24"/>
        <v>0</v>
      </c>
      <c r="AR57" s="191" t="str">
        <f t="shared" si="25"/>
        <v/>
      </c>
      <c r="AS57" s="191" t="str">
        <f t="shared" si="25"/>
        <v/>
      </c>
      <c r="AT57" s="191" t="str">
        <f>IF(Q57="","",Q57*'AUX1'!$T$19)</f>
        <v/>
      </c>
    </row>
    <row r="58" spans="2:46" ht="15.75" customHeight="1" x14ac:dyDescent="0.25">
      <c r="B58" s="179">
        <v>11</v>
      </c>
      <c r="C58" t="str">
        <f>IF(EST!$C17="","",EST!C17)</f>
        <v/>
      </c>
      <c r="G58" t="str">
        <f>IF(EST!$C17="","",EST!G17)</f>
        <v/>
      </c>
      <c r="H58" t="str">
        <f>IF(EST!$C17="","",EST!H17)</f>
        <v/>
      </c>
      <c r="I58" t="str">
        <f>IF(EST!$C17="","",EST!I17)</f>
        <v/>
      </c>
      <c r="J58" t="str">
        <f>IF(EST!$C17="","",EST!J17)</f>
        <v/>
      </c>
      <c r="K58" t="str">
        <f>IF(EST!$C17="","",EST!K17)</f>
        <v/>
      </c>
      <c r="L58" t="str">
        <f>IF(EST!$C17="","",EST!L17)</f>
        <v/>
      </c>
      <c r="M58" t="str">
        <f>IF(EST!$C17="","",EST!M17)</f>
        <v/>
      </c>
      <c r="N58" t="str">
        <f>IF(EST!$C17="","",EST!N17)</f>
        <v/>
      </c>
      <c r="O58" t="str">
        <f>IF(EST!$C17="","",EST!O17)</f>
        <v/>
      </c>
      <c r="P58" t="str">
        <f>IF(EST!$C17="","",EST!P17)</f>
        <v/>
      </c>
      <c r="Q58" t="str">
        <f>IF(EST!$C17="","",EST!Q17)</f>
        <v/>
      </c>
      <c r="R58" t="str">
        <f>IF(EST!$C17="","",EST!R17)</f>
        <v/>
      </c>
      <c r="S58" t="str">
        <f>IF(EST!$C17="","",EST!S17)</f>
        <v/>
      </c>
      <c r="T58" t="str">
        <f>IF(EST!$C17="","",EST!T17)</f>
        <v/>
      </c>
      <c r="U58" t="str">
        <f>IF(EST!$C17="","",EST!U17)</f>
        <v/>
      </c>
      <c r="V58" t="str">
        <f>IF(EST!$C17="","",EST!V17)</f>
        <v/>
      </c>
      <c r="W58" t="str">
        <f>IF(EST!$C17="","",EST!W17)</f>
        <v/>
      </c>
      <c r="X58" t="str">
        <f>IF(EST!$C17="","",EST!X17)</f>
        <v/>
      </c>
      <c r="Y58" s="20" t="str">
        <f>IF(EST!$C17="","",B58)</f>
        <v/>
      </c>
      <c r="Z58" s="20" t="str">
        <f>IF(EST!$C17="","",VLOOKUP(IDENTIF!$C$5,'AUX1'!$B$5:$E$53,3,FALSE))</f>
        <v/>
      </c>
      <c r="AA58" s="20" t="str">
        <f>IF(EST!$C17="","",EST!Z17)</f>
        <v/>
      </c>
      <c r="AB58" s="20" t="str">
        <f>IF(EST!$C17="","",EST!AA17)</f>
        <v/>
      </c>
      <c r="AC58" s="20" t="str">
        <f>IF(EST!$C17="","",EST!AB17)</f>
        <v/>
      </c>
      <c r="AE58" s="30" t="str">
        <f t="shared" si="15"/>
        <v/>
      </c>
      <c r="AF58" s="30" t="str">
        <f t="shared" si="16"/>
        <v/>
      </c>
      <c r="AG58" s="185" t="str">
        <f t="shared" si="17"/>
        <v/>
      </c>
      <c r="AH58" s="186" t="str">
        <f t="shared" si="18"/>
        <v/>
      </c>
      <c r="AI58" s="202" t="str">
        <f t="shared" si="19"/>
        <v/>
      </c>
      <c r="AJ58" s="185" t="str">
        <f t="shared" si="20"/>
        <v/>
      </c>
      <c r="AK58" s="188" t="str">
        <f>IF(AJ58="","",VLOOKUP(T58,'AUX1'!$S$6:$U$9,2,0))</f>
        <v/>
      </c>
      <c r="AL58" s="188" t="str">
        <f t="shared" si="21"/>
        <v/>
      </c>
      <c r="AM58" s="185" t="str">
        <f t="shared" si="22"/>
        <v/>
      </c>
      <c r="AN58" s="185" t="str">
        <f t="shared" si="23"/>
        <v/>
      </c>
      <c r="AO58" s="188" t="str">
        <f>IF(AJ58="","",VLOOKUP(T58,'AUX1'!$S$6:$U$9,3,0))</f>
        <v/>
      </c>
      <c r="AP58" s="30">
        <f>IF(AI58&lt;=300,'AUX1'!$T$12,IF(AND(AI58&gt;300,AI58&lt;=600),'AUX1'!$T$13,IF(AND(AI58&gt;600,AI58&lt;=900),'AUX1'!$T$14,IF(AND(AI58&gt;900,AI58&lt;=1200),'AUX1'!$T$15,IF(AND(AI58&gt;1200,AI58&lt;=1500),'AUX1'!$T$16,IF(AI58&gt;1500,'AUX1'!$T$17))))))</f>
        <v>0</v>
      </c>
      <c r="AQ58" s="190">
        <f t="shared" si="24"/>
        <v>0</v>
      </c>
      <c r="AR58" s="191" t="str">
        <f t="shared" si="25"/>
        <v/>
      </c>
      <c r="AS58" s="191" t="str">
        <f t="shared" si="25"/>
        <v/>
      </c>
      <c r="AT58" s="191" t="str">
        <f>IF(Q58="","",Q58*'AUX1'!$T$19)</f>
        <v/>
      </c>
    </row>
    <row r="59" spans="2:46" ht="15.75" customHeight="1" x14ac:dyDescent="0.25">
      <c r="B59" s="179">
        <v>12</v>
      </c>
      <c r="C59" t="str">
        <f>IF(EST!$C18="","",EST!C18)</f>
        <v/>
      </c>
      <c r="G59" t="str">
        <f>IF(EST!$C18="","",EST!G18)</f>
        <v/>
      </c>
      <c r="H59" t="str">
        <f>IF(EST!$C18="","",EST!H18)</f>
        <v/>
      </c>
      <c r="I59" t="str">
        <f>IF(EST!$C18="","",EST!I18)</f>
        <v/>
      </c>
      <c r="J59" t="str">
        <f>IF(EST!$C18="","",EST!J18)</f>
        <v/>
      </c>
      <c r="K59" t="str">
        <f>IF(EST!$C18="","",EST!K18)</f>
        <v/>
      </c>
      <c r="L59" t="str">
        <f>IF(EST!$C18="","",EST!L18)</f>
        <v/>
      </c>
      <c r="M59" t="str">
        <f>IF(EST!$C18="","",EST!M18)</f>
        <v/>
      </c>
      <c r="N59" t="str">
        <f>IF(EST!$C18="","",EST!N18)</f>
        <v/>
      </c>
      <c r="O59" t="str">
        <f>IF(EST!$C18="","",EST!O18)</f>
        <v/>
      </c>
      <c r="P59" t="str">
        <f>IF(EST!$C18="","",EST!P18)</f>
        <v/>
      </c>
      <c r="Q59" t="str">
        <f>IF(EST!$C18="","",EST!Q18)</f>
        <v/>
      </c>
      <c r="R59" t="str">
        <f>IF(EST!$C18="","",EST!R18)</f>
        <v/>
      </c>
      <c r="S59" t="str">
        <f>IF(EST!$C18="","",EST!S18)</f>
        <v/>
      </c>
      <c r="T59" t="str">
        <f>IF(EST!$C18="","",EST!T18)</f>
        <v/>
      </c>
      <c r="U59" t="str">
        <f>IF(EST!$C18="","",EST!U18)</f>
        <v/>
      </c>
      <c r="V59" t="str">
        <f>IF(EST!$C18="","",EST!V18)</f>
        <v/>
      </c>
      <c r="W59" t="str">
        <f>IF(EST!$C18="","",EST!W18)</f>
        <v/>
      </c>
      <c r="X59" t="str">
        <f>IF(EST!$C18="","",EST!X18)</f>
        <v/>
      </c>
      <c r="Y59" s="20" t="str">
        <f>IF(EST!$C18="","",B59)</f>
        <v/>
      </c>
      <c r="Z59" s="20" t="str">
        <f>IF(EST!$C18="","",VLOOKUP(IDENTIF!$C$5,'AUX1'!$B$5:$E$53,3,FALSE))</f>
        <v/>
      </c>
      <c r="AA59" s="20" t="str">
        <f>IF(EST!$C18="","",EST!Z18)</f>
        <v/>
      </c>
      <c r="AB59" s="20" t="str">
        <f>IF(EST!$C18="","",EST!AA18)</f>
        <v/>
      </c>
      <c r="AC59" s="20" t="str">
        <f>IF(EST!$C18="","",EST!AB18)</f>
        <v/>
      </c>
      <c r="AE59" s="30" t="str">
        <f t="shared" si="15"/>
        <v/>
      </c>
      <c r="AF59" s="30" t="str">
        <f t="shared" si="16"/>
        <v/>
      </c>
      <c r="AG59" s="185" t="str">
        <f t="shared" si="17"/>
        <v/>
      </c>
      <c r="AH59" s="186" t="str">
        <f t="shared" si="18"/>
        <v/>
      </c>
      <c r="AI59" s="202" t="str">
        <f t="shared" si="19"/>
        <v/>
      </c>
      <c r="AJ59" s="185" t="str">
        <f t="shared" si="20"/>
        <v/>
      </c>
      <c r="AK59" s="188" t="str">
        <f>IF(AJ59="","",VLOOKUP(T59,'AUX1'!$S$6:$U$9,2,0))</f>
        <v/>
      </c>
      <c r="AL59" s="188" t="str">
        <f t="shared" si="21"/>
        <v/>
      </c>
      <c r="AM59" s="185" t="str">
        <f t="shared" si="22"/>
        <v/>
      </c>
      <c r="AN59" s="185" t="str">
        <f t="shared" si="23"/>
        <v/>
      </c>
      <c r="AO59" s="188" t="str">
        <f>IF(AJ59="","",VLOOKUP(T59,'AUX1'!$S$6:$U$9,3,0))</f>
        <v/>
      </c>
      <c r="AP59" s="30">
        <f>IF(AI59&lt;=300,'AUX1'!$T$12,IF(AND(AI59&gt;300,AI59&lt;=600),'AUX1'!$T$13,IF(AND(AI59&gt;600,AI59&lt;=900),'AUX1'!$T$14,IF(AND(AI59&gt;900,AI59&lt;=1200),'AUX1'!$T$15,IF(AND(AI59&gt;1200,AI59&lt;=1500),'AUX1'!$T$16,IF(AI59&gt;1500,'AUX1'!$T$17))))))</f>
        <v>0</v>
      </c>
      <c r="AQ59" s="190">
        <f t="shared" si="24"/>
        <v>0</v>
      </c>
      <c r="AR59" s="191" t="str">
        <f t="shared" si="25"/>
        <v/>
      </c>
      <c r="AS59" s="191" t="str">
        <f t="shared" si="25"/>
        <v/>
      </c>
      <c r="AT59" s="191" t="str">
        <f>IF(Q59="","",Q59*'AUX1'!$T$19)</f>
        <v/>
      </c>
    </row>
    <row r="60" spans="2:46" ht="15.75" customHeight="1" x14ac:dyDescent="0.25">
      <c r="B60" s="179">
        <v>13</v>
      </c>
      <c r="C60" t="str">
        <f>IF(EST!$C19="","",EST!C19)</f>
        <v/>
      </c>
      <c r="G60" t="str">
        <f>IF(EST!$C19="","",EST!G19)</f>
        <v/>
      </c>
      <c r="H60" t="str">
        <f>IF(EST!$C19="","",EST!H19)</f>
        <v/>
      </c>
      <c r="I60" t="str">
        <f>IF(EST!$C19="","",EST!I19)</f>
        <v/>
      </c>
      <c r="J60" t="str">
        <f>IF(EST!$C19="","",EST!J19)</f>
        <v/>
      </c>
      <c r="K60" t="str">
        <f>IF(EST!$C19="","",EST!K19)</f>
        <v/>
      </c>
      <c r="L60" t="str">
        <f>IF(EST!$C19="","",EST!L19)</f>
        <v/>
      </c>
      <c r="M60" t="str">
        <f>IF(EST!$C19="","",EST!M19)</f>
        <v/>
      </c>
      <c r="N60" t="str">
        <f>IF(EST!$C19="","",EST!N19)</f>
        <v/>
      </c>
      <c r="O60" t="str">
        <f>IF(EST!$C19="","",EST!O19)</f>
        <v/>
      </c>
      <c r="P60" t="str">
        <f>IF(EST!$C19="","",EST!P19)</f>
        <v/>
      </c>
      <c r="Q60" t="str">
        <f>IF(EST!$C19="","",EST!Q19)</f>
        <v/>
      </c>
      <c r="R60" t="str">
        <f>IF(EST!$C19="","",EST!R19)</f>
        <v/>
      </c>
      <c r="S60" t="str">
        <f>IF(EST!$C19="","",EST!S19)</f>
        <v/>
      </c>
      <c r="T60" t="str">
        <f>IF(EST!$C19="","",EST!T19)</f>
        <v/>
      </c>
      <c r="U60" t="str">
        <f>IF(EST!$C19="","",EST!U19)</f>
        <v/>
      </c>
      <c r="V60" t="str">
        <f>IF(EST!$C19="","",EST!V19)</f>
        <v/>
      </c>
      <c r="W60" t="str">
        <f>IF(EST!$C19="","",EST!W19)</f>
        <v/>
      </c>
      <c r="X60" t="str">
        <f>IF(EST!$C19="","",EST!X19)</f>
        <v/>
      </c>
      <c r="Y60" s="20" t="str">
        <f>IF(EST!$C19="","",B60)</f>
        <v/>
      </c>
      <c r="Z60" s="20" t="str">
        <f>IF(EST!$C19="","",VLOOKUP(IDENTIF!$C$5,'AUX1'!$B$5:$E$53,3,FALSE))</f>
        <v/>
      </c>
      <c r="AA60" s="20" t="str">
        <f>IF(EST!$C19="","",EST!Z19)</f>
        <v/>
      </c>
      <c r="AB60" s="20" t="str">
        <f>IF(EST!$C19="","",EST!AA19)</f>
        <v/>
      </c>
      <c r="AC60" s="20" t="str">
        <f>IF(EST!$C19="","",EST!AB19)</f>
        <v/>
      </c>
      <c r="AE60" s="30" t="str">
        <f t="shared" si="15"/>
        <v/>
      </c>
      <c r="AF60" s="30" t="str">
        <f t="shared" si="16"/>
        <v/>
      </c>
      <c r="AG60" s="185" t="str">
        <f t="shared" si="17"/>
        <v/>
      </c>
      <c r="AH60" s="186" t="str">
        <f t="shared" si="18"/>
        <v/>
      </c>
      <c r="AI60" s="202" t="str">
        <f t="shared" si="19"/>
        <v/>
      </c>
      <c r="AJ60" s="185" t="str">
        <f t="shared" si="20"/>
        <v/>
      </c>
      <c r="AK60" s="188" t="str">
        <f>IF(AJ60="","",VLOOKUP(T60,'AUX1'!$S$6:$U$9,2,0))</f>
        <v/>
      </c>
      <c r="AL60" s="188" t="str">
        <f t="shared" si="21"/>
        <v/>
      </c>
      <c r="AM60" s="185" t="str">
        <f t="shared" si="22"/>
        <v/>
      </c>
      <c r="AN60" s="185" t="str">
        <f t="shared" si="23"/>
        <v/>
      </c>
      <c r="AO60" s="188" t="str">
        <f>IF(AJ60="","",VLOOKUP(T60,'AUX1'!$S$6:$U$9,3,0))</f>
        <v/>
      </c>
      <c r="AP60" s="30">
        <f>IF(AI60&lt;=300,'AUX1'!$T$12,IF(AND(AI60&gt;300,AI60&lt;=600),'AUX1'!$T$13,IF(AND(AI60&gt;600,AI60&lt;=900),'AUX1'!$T$14,IF(AND(AI60&gt;900,AI60&lt;=1200),'AUX1'!$T$15,IF(AND(AI60&gt;1200,AI60&lt;=1500),'AUX1'!$T$16,IF(AI60&gt;1500,'AUX1'!$T$17))))))</f>
        <v>0</v>
      </c>
      <c r="AQ60" s="190">
        <f t="shared" si="24"/>
        <v>0</v>
      </c>
      <c r="AR60" s="191" t="str">
        <f t="shared" si="25"/>
        <v/>
      </c>
      <c r="AS60" s="191" t="str">
        <f t="shared" si="25"/>
        <v/>
      </c>
      <c r="AT60" s="191" t="str">
        <f>IF(Q60="","",Q60*'AUX1'!$T$19)</f>
        <v/>
      </c>
    </row>
    <row r="61" spans="2:46" ht="15.75" customHeight="1" x14ac:dyDescent="0.25">
      <c r="B61" s="179">
        <v>14</v>
      </c>
      <c r="C61" t="str">
        <f>IF(EST!$C20="","",EST!C20)</f>
        <v/>
      </c>
      <c r="G61" t="str">
        <f>IF(EST!$C20="","",EST!G20)</f>
        <v/>
      </c>
      <c r="H61" t="str">
        <f>IF(EST!$C20="","",EST!H20)</f>
        <v/>
      </c>
      <c r="I61" t="str">
        <f>IF(EST!$C20="","",EST!I20)</f>
        <v/>
      </c>
      <c r="J61" t="str">
        <f>IF(EST!$C20="","",EST!J20)</f>
        <v/>
      </c>
      <c r="K61" t="str">
        <f>IF(EST!$C20="","",EST!K20)</f>
        <v/>
      </c>
      <c r="L61" t="str">
        <f>IF(EST!$C20="","",EST!L20)</f>
        <v/>
      </c>
      <c r="M61" t="str">
        <f>IF(EST!$C20="","",EST!M20)</f>
        <v/>
      </c>
      <c r="N61" t="str">
        <f>IF(EST!$C20="","",EST!N20)</f>
        <v/>
      </c>
      <c r="O61" t="str">
        <f>IF(EST!$C20="","",EST!O20)</f>
        <v/>
      </c>
      <c r="P61" t="str">
        <f>IF(EST!$C20="","",EST!P20)</f>
        <v/>
      </c>
      <c r="Q61" t="str">
        <f>IF(EST!$C20="","",EST!Q20)</f>
        <v/>
      </c>
      <c r="R61" t="str">
        <f>IF(EST!$C20="","",EST!R20)</f>
        <v/>
      </c>
      <c r="S61" t="str">
        <f>IF(EST!$C20="","",EST!S20)</f>
        <v/>
      </c>
      <c r="T61" t="str">
        <f>IF(EST!$C20="","",EST!T20)</f>
        <v/>
      </c>
      <c r="U61" t="str">
        <f>IF(EST!$C20="","",EST!U20)</f>
        <v/>
      </c>
      <c r="V61" t="str">
        <f>IF(EST!$C20="","",EST!V20)</f>
        <v/>
      </c>
      <c r="W61" t="str">
        <f>IF(EST!$C20="","",EST!W20)</f>
        <v/>
      </c>
      <c r="X61" t="str">
        <f>IF(EST!$C20="","",EST!X20)</f>
        <v/>
      </c>
      <c r="Y61" s="20" t="str">
        <f>IF(EST!$C20="","",B61)</f>
        <v/>
      </c>
      <c r="Z61" s="20" t="str">
        <f>IF(EST!$C20="","",VLOOKUP(IDENTIF!$C$5,'AUX1'!$B$5:$E$53,3,FALSE))</f>
        <v/>
      </c>
      <c r="AA61" s="20" t="str">
        <f>IF(EST!$C20="","",EST!Z20)</f>
        <v/>
      </c>
      <c r="AB61" s="20" t="str">
        <f>IF(EST!$C20="","",EST!AA20)</f>
        <v/>
      </c>
      <c r="AC61" s="20" t="str">
        <f>IF(EST!$C20="","",EST!AB20)</f>
        <v/>
      </c>
      <c r="AE61" s="30" t="str">
        <f t="shared" si="15"/>
        <v/>
      </c>
      <c r="AF61" s="30" t="str">
        <f t="shared" si="16"/>
        <v/>
      </c>
      <c r="AG61" s="185" t="str">
        <f t="shared" si="17"/>
        <v/>
      </c>
      <c r="AH61" s="186" t="str">
        <f t="shared" si="18"/>
        <v/>
      </c>
      <c r="AI61" s="202" t="str">
        <f t="shared" si="19"/>
        <v/>
      </c>
      <c r="AJ61" s="185" t="str">
        <f t="shared" si="20"/>
        <v/>
      </c>
      <c r="AK61" s="188" t="str">
        <f>IF(AJ61="","",VLOOKUP(T61,'AUX1'!$S$6:$U$9,2,0))</f>
        <v/>
      </c>
      <c r="AL61" s="188" t="str">
        <f t="shared" si="21"/>
        <v/>
      </c>
      <c r="AM61" s="185" t="str">
        <f t="shared" si="22"/>
        <v/>
      </c>
      <c r="AN61" s="185" t="str">
        <f t="shared" si="23"/>
        <v/>
      </c>
      <c r="AO61" s="188" t="str">
        <f>IF(AJ61="","",VLOOKUP(T61,'AUX1'!$S$6:$U$9,3,0))</f>
        <v/>
      </c>
      <c r="AP61" s="30">
        <f>IF(AI61&lt;=300,'AUX1'!$T$12,IF(AND(AI61&gt;300,AI61&lt;=600),'AUX1'!$T$13,IF(AND(AI61&gt;600,AI61&lt;=900),'AUX1'!$T$14,IF(AND(AI61&gt;900,AI61&lt;=1200),'AUX1'!$T$15,IF(AND(AI61&gt;1200,AI61&lt;=1500),'AUX1'!$T$16,IF(AI61&gt;1500,'AUX1'!$T$17))))))</f>
        <v>0</v>
      </c>
      <c r="AQ61" s="190">
        <f t="shared" si="24"/>
        <v>0</v>
      </c>
      <c r="AR61" s="191" t="str">
        <f t="shared" si="25"/>
        <v/>
      </c>
      <c r="AS61" s="191" t="str">
        <f t="shared" si="25"/>
        <v/>
      </c>
      <c r="AT61" s="191" t="str">
        <f>IF(Q61="","",Q61*'AUX1'!$T$19)</f>
        <v/>
      </c>
    </row>
    <row r="62" spans="2:46" ht="15.75" customHeight="1" x14ac:dyDescent="0.25">
      <c r="B62" s="179">
        <v>15</v>
      </c>
      <c r="C62" t="str">
        <f>IF(EST!$C21="","",EST!C21)</f>
        <v/>
      </c>
      <c r="G62" t="str">
        <f>IF(EST!$C21="","",EST!G21)</f>
        <v/>
      </c>
      <c r="H62" t="str">
        <f>IF(EST!$C21="","",EST!H21)</f>
        <v/>
      </c>
      <c r="I62" t="str">
        <f>IF(EST!$C21="","",EST!I21)</f>
        <v/>
      </c>
      <c r="J62" t="str">
        <f>IF(EST!$C21="","",EST!J21)</f>
        <v/>
      </c>
      <c r="K62" t="str">
        <f>IF(EST!$C21="","",EST!K21)</f>
        <v/>
      </c>
      <c r="L62" t="str">
        <f>IF(EST!$C21="","",EST!L21)</f>
        <v/>
      </c>
      <c r="M62" t="str">
        <f>IF(EST!$C21="","",EST!M21)</f>
        <v/>
      </c>
      <c r="N62" t="str">
        <f>IF(EST!$C21="","",EST!N21)</f>
        <v/>
      </c>
      <c r="O62" t="str">
        <f>IF(EST!$C21="","",EST!O21)</f>
        <v/>
      </c>
      <c r="P62" t="str">
        <f>IF(EST!$C21="","",EST!P21)</f>
        <v/>
      </c>
      <c r="Q62" t="str">
        <f>IF(EST!$C21="","",EST!Q21)</f>
        <v/>
      </c>
      <c r="R62" t="str">
        <f>IF(EST!$C21="","",EST!R21)</f>
        <v/>
      </c>
      <c r="S62" t="str">
        <f>IF(EST!$C21="","",EST!S21)</f>
        <v/>
      </c>
      <c r="T62" t="str">
        <f>IF(EST!$C21="","",EST!T21)</f>
        <v/>
      </c>
      <c r="U62" t="str">
        <f>IF(EST!$C21="","",EST!U21)</f>
        <v/>
      </c>
      <c r="V62" t="str">
        <f>IF(EST!$C21="","",EST!V21)</f>
        <v/>
      </c>
      <c r="W62" t="str">
        <f>IF(EST!$C21="","",EST!W21)</f>
        <v/>
      </c>
      <c r="X62" t="str">
        <f>IF(EST!$C21="","",EST!X21)</f>
        <v/>
      </c>
      <c r="Y62" s="20" t="str">
        <f>IF(EST!$C21="","",B62)</f>
        <v/>
      </c>
      <c r="Z62" s="20" t="str">
        <f>IF(EST!$C21="","",VLOOKUP(IDENTIF!$C$5,'AUX1'!$B$5:$E$53,3,FALSE))</f>
        <v/>
      </c>
      <c r="AA62" s="20" t="str">
        <f>IF(EST!$C21="","",EST!Z21)</f>
        <v/>
      </c>
      <c r="AB62" s="20" t="str">
        <f>IF(EST!$C21="","",EST!AA21)</f>
        <v/>
      </c>
      <c r="AC62" s="20" t="str">
        <f>IF(EST!$C21="","",EST!AB21)</f>
        <v/>
      </c>
      <c r="AE62" s="30" t="str">
        <f t="shared" si="15"/>
        <v/>
      </c>
      <c r="AF62" s="30" t="str">
        <f t="shared" si="16"/>
        <v/>
      </c>
      <c r="AG62" s="185" t="str">
        <f t="shared" si="17"/>
        <v/>
      </c>
      <c r="AH62" s="186" t="str">
        <f t="shared" si="18"/>
        <v/>
      </c>
      <c r="AI62" s="202" t="str">
        <f t="shared" si="19"/>
        <v/>
      </c>
      <c r="AJ62" s="185" t="str">
        <f t="shared" si="20"/>
        <v/>
      </c>
      <c r="AK62" s="188" t="str">
        <f>IF(AJ62="","",VLOOKUP(T62,'AUX1'!$S$6:$U$9,2,0))</f>
        <v/>
      </c>
      <c r="AL62" s="188" t="str">
        <f t="shared" si="21"/>
        <v/>
      </c>
      <c r="AM62" s="185" t="str">
        <f t="shared" si="22"/>
        <v/>
      </c>
      <c r="AN62" s="185" t="str">
        <f t="shared" si="23"/>
        <v/>
      </c>
      <c r="AO62" s="188" t="str">
        <f>IF(AJ62="","",VLOOKUP(T62,'AUX1'!$S$6:$U$9,3,0))</f>
        <v/>
      </c>
      <c r="AP62" s="30">
        <f>IF(AI62&lt;=300,'AUX1'!$T$12,IF(AND(AI62&gt;300,AI62&lt;=600),'AUX1'!$T$13,IF(AND(AI62&gt;600,AI62&lt;=900),'AUX1'!$T$14,IF(AND(AI62&gt;900,AI62&lt;=1200),'AUX1'!$T$15,IF(AND(AI62&gt;1200,AI62&lt;=1500),'AUX1'!$T$16,IF(AI62&gt;1500,'AUX1'!$T$17))))))</f>
        <v>0</v>
      </c>
      <c r="AQ62" s="190">
        <f t="shared" si="24"/>
        <v>0</v>
      </c>
      <c r="AR62" s="191" t="str">
        <f t="shared" si="25"/>
        <v/>
      </c>
      <c r="AS62" s="191" t="str">
        <f t="shared" si="25"/>
        <v/>
      </c>
      <c r="AT62" s="191" t="str">
        <f>IF(Q62="","",Q62*'AUX1'!$T$19)</f>
        <v/>
      </c>
    </row>
    <row r="63" spans="2:46" ht="15.75" customHeight="1" x14ac:dyDescent="0.25">
      <c r="B63" s="20"/>
      <c r="Y63" s="20"/>
      <c r="Z63" s="20"/>
      <c r="AA63" s="20"/>
      <c r="AB63" s="20"/>
      <c r="AC63" s="20"/>
      <c r="AE63" s="30"/>
      <c r="AF63" s="30"/>
      <c r="AG63" s="30"/>
      <c r="AH63" s="193"/>
      <c r="AI63" s="203"/>
      <c r="AJ63" s="30"/>
      <c r="AK63" s="190"/>
      <c r="AL63" s="190"/>
      <c r="AM63" s="30"/>
      <c r="AN63" s="30"/>
      <c r="AO63" s="190"/>
      <c r="AP63" s="30"/>
      <c r="AQ63" s="190"/>
      <c r="AR63" s="194"/>
      <c r="AS63" s="194"/>
      <c r="AT63" s="194"/>
    </row>
    <row r="64" spans="2:46" ht="15.75" customHeight="1" thickBot="1" x14ac:dyDescent="0.3"/>
    <row r="65" spans="1:24" s="21" customFormat="1" ht="15.75" customHeight="1" thickBot="1" x14ac:dyDescent="0.3">
      <c r="A65" s="37">
        <v>15</v>
      </c>
      <c r="B65" s="664" t="s">
        <v>329</v>
      </c>
      <c r="C65" s="646" t="s">
        <v>330</v>
      </c>
      <c r="D65" s="648" t="s">
        <v>331</v>
      </c>
      <c r="E65" s="649"/>
      <c r="F65" s="650"/>
      <c r="G65" s="651" t="s">
        <v>332</v>
      </c>
      <c r="H65" s="652"/>
      <c r="I65" s="168" t="s">
        <v>333</v>
      </c>
      <c r="J65" s="666" t="s">
        <v>336</v>
      </c>
      <c r="K65" s="666" t="s">
        <v>337</v>
      </c>
      <c r="L65" s="666" t="s">
        <v>403</v>
      </c>
      <c r="M65" s="666"/>
      <c r="N65" s="656" t="s">
        <v>404</v>
      </c>
      <c r="O65" s="658" t="s">
        <v>405</v>
      </c>
      <c r="P65" s="658" t="s">
        <v>406</v>
      </c>
      <c r="Q65" s="640" t="s">
        <v>347</v>
      </c>
      <c r="R65" s="642" t="s">
        <v>437</v>
      </c>
      <c r="S65" s="642" t="s">
        <v>438</v>
      </c>
      <c r="T65" s="169" t="s">
        <v>348</v>
      </c>
      <c r="U65" s="169" t="s">
        <v>348</v>
      </c>
      <c r="V65" s="169" t="s">
        <v>348</v>
      </c>
      <c r="W65"/>
      <c r="X65" s="634" t="s">
        <v>408</v>
      </c>
    </row>
    <row r="66" spans="1:24" s="21" customFormat="1" ht="15.75" customHeight="1" thickBot="1" x14ac:dyDescent="0.3">
      <c r="A66" s="37" t="s">
        <v>93</v>
      </c>
      <c r="B66" s="665"/>
      <c r="C66" s="647"/>
      <c r="D66" s="172" t="s">
        <v>352</v>
      </c>
      <c r="E66" s="172" t="s">
        <v>353</v>
      </c>
      <c r="F66" s="172" t="s">
        <v>354</v>
      </c>
      <c r="G66" s="200" t="s">
        <v>407</v>
      </c>
      <c r="H66" s="200" t="s">
        <v>356</v>
      </c>
      <c r="I66" s="204" t="s">
        <v>357</v>
      </c>
      <c r="J66" s="667"/>
      <c r="K66" s="667"/>
      <c r="L66" s="204" t="s">
        <v>399</v>
      </c>
      <c r="M66" s="204" t="s">
        <v>400</v>
      </c>
      <c r="N66" s="657"/>
      <c r="O66" s="659"/>
      <c r="P66" s="659"/>
      <c r="Q66" s="641"/>
      <c r="R66" s="642"/>
      <c r="S66" s="642"/>
      <c r="T66" s="169" t="s">
        <v>362</v>
      </c>
      <c r="U66" s="169" t="s">
        <v>363</v>
      </c>
      <c r="V66" s="169" t="s">
        <v>364</v>
      </c>
      <c r="W66"/>
      <c r="X66" s="635"/>
    </row>
    <row r="67" spans="1:24" ht="15.75" customHeight="1" x14ac:dyDescent="0.25">
      <c r="B67" s="179">
        <v>1</v>
      </c>
      <c r="C67" t="str">
        <f>IF(FUN!$C8="","",FUN!C8)</f>
        <v/>
      </c>
      <c r="G67" t="str">
        <f>IF(FUN!$C8="","",FUN!G8)</f>
        <v/>
      </c>
      <c r="H67" t="str">
        <f>IF(FUN!$C8="","",FUN!H8)</f>
        <v/>
      </c>
      <c r="I67" t="str">
        <f>IF(FUN!$C8="","",FUN!I8)</f>
        <v/>
      </c>
      <c r="J67" t="str">
        <f>IF(FUN!$C8="","",FUN!J8)</f>
        <v/>
      </c>
      <c r="K67" t="str">
        <f>IF(FUN!$C8="","",FUN!K8)</f>
        <v/>
      </c>
      <c r="L67" t="str">
        <f>IF(FUN!$C8="","",FUN!L8)</f>
        <v/>
      </c>
      <c r="M67" t="str">
        <f>IF(FUN!$C8="","",FUN!M8)</f>
        <v/>
      </c>
      <c r="N67" t="str">
        <f>IF(FUN!$C8="","",FUN!N8)</f>
        <v/>
      </c>
      <c r="O67" t="str">
        <f>IF(FUN!$C8="","",FUN!O8)</f>
        <v/>
      </c>
      <c r="P67" t="str">
        <f>IF(FUN!$C8="","",FUN!P8)</f>
        <v/>
      </c>
      <c r="Q67" t="str">
        <f>IF(FUN!$C8="","",FUN!Q8)</f>
        <v/>
      </c>
      <c r="R67" s="20" t="str">
        <f>IF(FUN!$C8="","",B67)</f>
        <v/>
      </c>
      <c r="S67" s="20" t="str">
        <f>IF(FUN!$C8="","",VLOOKUP(IDENTIF!$C$5,'AUX1'!$B$5:$E$53,3,FALSE))</f>
        <v/>
      </c>
      <c r="T67" s="20" t="str">
        <f>IF(FUN!$C8="","",FUN!S8)</f>
        <v/>
      </c>
      <c r="U67" s="20" t="str">
        <f>IF(FUN!$C8="","",FUN!T8)</f>
        <v/>
      </c>
      <c r="V67" s="20" t="str">
        <f>IF(FUN!$C8="","",FUN!U8)</f>
        <v/>
      </c>
      <c r="X67" s="205" t="str">
        <f t="shared" ref="X67:X81" si="26">IF(N67="","",N67)</f>
        <v/>
      </c>
    </row>
    <row r="68" spans="1:24" ht="15.75" customHeight="1" x14ac:dyDescent="0.25">
      <c r="B68" s="179">
        <v>2</v>
      </c>
      <c r="C68" t="str">
        <f>IF(FUN!$C9="","",FUN!C9)</f>
        <v/>
      </c>
      <c r="G68" t="str">
        <f>IF(FUN!$C9="","",FUN!G9)</f>
        <v/>
      </c>
      <c r="H68" t="str">
        <f>IF(FUN!$C9="","",FUN!H9)</f>
        <v/>
      </c>
      <c r="I68" t="str">
        <f>IF(FUN!$C9="","",FUN!I9)</f>
        <v/>
      </c>
      <c r="J68" t="str">
        <f>IF(FUN!$C9="","",FUN!J9)</f>
        <v/>
      </c>
      <c r="K68" t="str">
        <f>IF(FUN!$C9="","",FUN!K9)</f>
        <v/>
      </c>
      <c r="L68" t="str">
        <f>IF(FUN!$C9="","",FUN!L9)</f>
        <v/>
      </c>
      <c r="M68" t="str">
        <f>IF(FUN!$C9="","",FUN!M9)</f>
        <v/>
      </c>
      <c r="N68" t="str">
        <f>IF(FUN!$C9="","",FUN!N9)</f>
        <v/>
      </c>
      <c r="O68" t="str">
        <f>IF(FUN!$C9="","",FUN!O9)</f>
        <v/>
      </c>
      <c r="P68" t="str">
        <f>IF(FUN!$C9="","",FUN!P9)</f>
        <v/>
      </c>
      <c r="Q68" t="str">
        <f>IF(FUN!$C9="","",FUN!Q9)</f>
        <v/>
      </c>
      <c r="R68" s="20" t="str">
        <f>IF(FUN!$C9="","",B68)</f>
        <v/>
      </c>
      <c r="S68" s="20" t="str">
        <f>IF(FUN!$C9="","",VLOOKUP(IDENTIF!$C$5,'AUX1'!$B$5:$E$53,3,FALSE))</f>
        <v/>
      </c>
      <c r="T68" s="20" t="str">
        <f>IF(FUN!$C9="","",FUN!S9)</f>
        <v/>
      </c>
      <c r="U68" s="20" t="str">
        <f>IF(FUN!$C9="","",FUN!T9)</f>
        <v/>
      </c>
      <c r="V68" s="20" t="str">
        <f>IF(FUN!$C9="","",FUN!U9)</f>
        <v/>
      </c>
      <c r="X68" s="205" t="str">
        <f t="shared" si="26"/>
        <v/>
      </c>
    </row>
    <row r="69" spans="1:24" ht="15.75" customHeight="1" x14ac:dyDescent="0.25">
      <c r="B69" s="179">
        <v>3</v>
      </c>
      <c r="C69" t="str">
        <f>IF(FUN!$C10="","",FUN!C10)</f>
        <v/>
      </c>
      <c r="G69" t="str">
        <f>IF(FUN!$C10="","",FUN!G10)</f>
        <v/>
      </c>
      <c r="H69" t="str">
        <f>IF(FUN!$C10="","",FUN!H10)</f>
        <v/>
      </c>
      <c r="I69" t="str">
        <f>IF(FUN!$C10="","",FUN!I10)</f>
        <v/>
      </c>
      <c r="J69" t="str">
        <f>IF(FUN!$C10="","",FUN!J10)</f>
        <v/>
      </c>
      <c r="K69" t="str">
        <f>IF(FUN!$C10="","",FUN!K10)</f>
        <v/>
      </c>
      <c r="L69" t="str">
        <f>IF(FUN!$C10="","",FUN!L10)</f>
        <v/>
      </c>
      <c r="M69" t="str">
        <f>IF(FUN!$C10="","",FUN!M10)</f>
        <v/>
      </c>
      <c r="N69" t="str">
        <f>IF(FUN!$C10="","",FUN!N10)</f>
        <v/>
      </c>
      <c r="O69" t="str">
        <f>IF(FUN!$C10="","",FUN!O10)</f>
        <v/>
      </c>
      <c r="P69" t="str">
        <f>IF(FUN!$C10="","",FUN!P10)</f>
        <v/>
      </c>
      <c r="Q69" t="str">
        <f>IF(FUN!$C10="","",FUN!Q10)</f>
        <v/>
      </c>
      <c r="R69" s="20" t="str">
        <f>IF(FUN!$C10="","",B69)</f>
        <v/>
      </c>
      <c r="S69" s="20" t="str">
        <f>IF(FUN!$C10="","",VLOOKUP(IDENTIF!$C$5,'AUX1'!$B$5:$E$53,3,FALSE))</f>
        <v/>
      </c>
      <c r="T69" s="20" t="str">
        <f>IF(FUN!$C10="","",FUN!S10)</f>
        <v/>
      </c>
      <c r="U69" s="20" t="str">
        <f>IF(FUN!$C10="","",FUN!T10)</f>
        <v/>
      </c>
      <c r="V69" s="20" t="str">
        <f>IF(FUN!$C10="","",FUN!U10)</f>
        <v/>
      </c>
      <c r="X69" s="205" t="str">
        <f t="shared" si="26"/>
        <v/>
      </c>
    </row>
    <row r="70" spans="1:24" ht="15.75" customHeight="1" x14ac:dyDescent="0.25">
      <c r="B70" s="179">
        <v>4</v>
      </c>
      <c r="C70" t="str">
        <f>IF(FUN!$C11="","",FUN!C11)</f>
        <v/>
      </c>
      <c r="G70" t="str">
        <f>IF(FUN!$C11="","",FUN!G11)</f>
        <v/>
      </c>
      <c r="H70" t="str">
        <f>IF(FUN!$C11="","",FUN!H11)</f>
        <v/>
      </c>
      <c r="I70" t="str">
        <f>IF(FUN!$C11="","",FUN!I11)</f>
        <v/>
      </c>
      <c r="J70" t="str">
        <f>IF(FUN!$C11="","",FUN!J11)</f>
        <v/>
      </c>
      <c r="K70" t="str">
        <f>IF(FUN!$C11="","",FUN!K11)</f>
        <v/>
      </c>
      <c r="L70" t="str">
        <f>IF(FUN!$C11="","",FUN!L11)</f>
        <v/>
      </c>
      <c r="M70" t="str">
        <f>IF(FUN!$C11="","",FUN!M11)</f>
        <v/>
      </c>
      <c r="N70" t="str">
        <f>IF(FUN!$C11="","",FUN!N11)</f>
        <v/>
      </c>
      <c r="O70" t="str">
        <f>IF(FUN!$C11="","",FUN!O11)</f>
        <v/>
      </c>
      <c r="P70" t="str">
        <f>IF(FUN!$C11="","",FUN!P11)</f>
        <v/>
      </c>
      <c r="Q70" t="str">
        <f>IF(FUN!$C11="","",FUN!Q11)</f>
        <v/>
      </c>
      <c r="R70" s="20" t="str">
        <f>IF(FUN!$C11="","",B70)</f>
        <v/>
      </c>
      <c r="S70" s="20" t="str">
        <f>IF(FUN!$C11="","",VLOOKUP(IDENTIF!$C$5,'AUX1'!$B$5:$E$53,3,FALSE))</f>
        <v/>
      </c>
      <c r="T70" s="20" t="str">
        <f>IF(FUN!$C11="","",FUN!S11)</f>
        <v/>
      </c>
      <c r="U70" s="20" t="str">
        <f>IF(FUN!$C11="","",FUN!T11)</f>
        <v/>
      </c>
      <c r="V70" s="20" t="str">
        <f>IF(FUN!$C11="","",FUN!U11)</f>
        <v/>
      </c>
      <c r="X70" s="205" t="str">
        <f t="shared" si="26"/>
        <v/>
      </c>
    </row>
    <row r="71" spans="1:24" ht="15.75" customHeight="1" x14ac:dyDescent="0.25">
      <c r="B71" s="179">
        <v>5</v>
      </c>
      <c r="C71" t="str">
        <f>IF(FUN!$C12="","",FUN!C12)</f>
        <v/>
      </c>
      <c r="G71" t="str">
        <f>IF(FUN!$C12="","",FUN!G12)</f>
        <v/>
      </c>
      <c r="H71" t="str">
        <f>IF(FUN!$C12="","",FUN!H12)</f>
        <v/>
      </c>
      <c r="I71" t="str">
        <f>IF(FUN!$C12="","",FUN!I12)</f>
        <v/>
      </c>
      <c r="J71" t="str">
        <f>IF(FUN!$C12="","",FUN!J12)</f>
        <v/>
      </c>
      <c r="K71" t="str">
        <f>IF(FUN!$C12="","",FUN!K12)</f>
        <v/>
      </c>
      <c r="L71" t="str">
        <f>IF(FUN!$C12="","",FUN!L12)</f>
        <v/>
      </c>
      <c r="M71" t="str">
        <f>IF(FUN!$C12="","",FUN!M12)</f>
        <v/>
      </c>
      <c r="N71" t="str">
        <f>IF(FUN!$C12="","",FUN!N12)</f>
        <v/>
      </c>
      <c r="O71" t="str">
        <f>IF(FUN!$C12="","",FUN!O12)</f>
        <v/>
      </c>
      <c r="P71" t="str">
        <f>IF(FUN!$C12="","",FUN!P12)</f>
        <v/>
      </c>
      <c r="Q71" t="str">
        <f>IF(FUN!$C12="","",FUN!Q12)</f>
        <v/>
      </c>
      <c r="R71" s="20" t="str">
        <f>IF(FUN!$C12="","",B71)</f>
        <v/>
      </c>
      <c r="S71" s="20" t="str">
        <f>IF(FUN!$C12="","",VLOOKUP(IDENTIF!$C$5,'AUX1'!$B$5:$E$53,3,FALSE))</f>
        <v/>
      </c>
      <c r="T71" s="20" t="str">
        <f>IF(FUN!$C12="","",FUN!S12)</f>
        <v/>
      </c>
      <c r="U71" s="20" t="str">
        <f>IF(FUN!$C12="","",FUN!T12)</f>
        <v/>
      </c>
      <c r="V71" s="20" t="str">
        <f>IF(FUN!$C12="","",FUN!U12)</f>
        <v/>
      </c>
      <c r="X71" s="205" t="str">
        <f t="shared" si="26"/>
        <v/>
      </c>
    </row>
    <row r="72" spans="1:24" ht="15.75" customHeight="1" x14ac:dyDescent="0.25">
      <c r="B72" s="179">
        <v>6</v>
      </c>
      <c r="C72" t="str">
        <f>IF(FUN!$C13="","",FUN!C13)</f>
        <v/>
      </c>
      <c r="G72" t="str">
        <f>IF(FUN!$C13="","",FUN!G13)</f>
        <v/>
      </c>
      <c r="H72" t="str">
        <f>IF(FUN!$C13="","",FUN!H13)</f>
        <v/>
      </c>
      <c r="I72" t="str">
        <f>IF(FUN!$C13="","",FUN!I13)</f>
        <v/>
      </c>
      <c r="J72" t="str">
        <f>IF(FUN!$C13="","",FUN!J13)</f>
        <v/>
      </c>
      <c r="K72" t="str">
        <f>IF(FUN!$C13="","",FUN!K13)</f>
        <v/>
      </c>
      <c r="L72" t="str">
        <f>IF(FUN!$C13="","",FUN!L13)</f>
        <v/>
      </c>
      <c r="M72" t="str">
        <f>IF(FUN!$C13="","",FUN!M13)</f>
        <v/>
      </c>
      <c r="N72" t="str">
        <f>IF(FUN!$C13="","",FUN!N13)</f>
        <v/>
      </c>
      <c r="O72" t="str">
        <f>IF(FUN!$C13="","",FUN!O13)</f>
        <v/>
      </c>
      <c r="P72" t="str">
        <f>IF(FUN!$C13="","",FUN!P13)</f>
        <v/>
      </c>
      <c r="Q72" t="str">
        <f>IF(FUN!$C13="","",FUN!Q13)</f>
        <v/>
      </c>
      <c r="R72" s="20" t="str">
        <f>IF(FUN!$C13="","",B72)</f>
        <v/>
      </c>
      <c r="S72" s="20" t="str">
        <f>IF(FUN!$C13="","",VLOOKUP(IDENTIF!$C$5,'AUX1'!$B$5:$E$53,3,FALSE))</f>
        <v/>
      </c>
      <c r="T72" s="20" t="str">
        <f>IF(FUN!$C13="","",FUN!S13)</f>
        <v/>
      </c>
      <c r="U72" s="20" t="str">
        <f>IF(FUN!$C13="","",FUN!T13)</f>
        <v/>
      </c>
      <c r="V72" s="20" t="str">
        <f>IF(FUN!$C13="","",FUN!U13)</f>
        <v/>
      </c>
      <c r="X72" s="205" t="str">
        <f t="shared" si="26"/>
        <v/>
      </c>
    </row>
    <row r="73" spans="1:24" ht="15.75" customHeight="1" x14ac:dyDescent="0.25">
      <c r="B73" s="179">
        <v>7</v>
      </c>
      <c r="C73" t="str">
        <f>IF(FUN!$C14="","",FUN!C14)</f>
        <v/>
      </c>
      <c r="G73" t="str">
        <f>IF(FUN!$C14="","",FUN!G14)</f>
        <v/>
      </c>
      <c r="H73" t="str">
        <f>IF(FUN!$C14="","",FUN!H14)</f>
        <v/>
      </c>
      <c r="I73" t="str">
        <f>IF(FUN!$C14="","",FUN!I14)</f>
        <v/>
      </c>
      <c r="J73" t="str">
        <f>IF(FUN!$C14="","",FUN!J14)</f>
        <v/>
      </c>
      <c r="K73" t="str">
        <f>IF(FUN!$C14="","",FUN!K14)</f>
        <v/>
      </c>
      <c r="L73" t="str">
        <f>IF(FUN!$C14="","",FUN!L14)</f>
        <v/>
      </c>
      <c r="M73" t="str">
        <f>IF(FUN!$C14="","",FUN!M14)</f>
        <v/>
      </c>
      <c r="N73" t="str">
        <f>IF(FUN!$C14="","",FUN!N14)</f>
        <v/>
      </c>
      <c r="O73" t="str">
        <f>IF(FUN!$C14="","",FUN!O14)</f>
        <v/>
      </c>
      <c r="P73" t="str">
        <f>IF(FUN!$C14="","",FUN!P14)</f>
        <v/>
      </c>
      <c r="Q73" t="str">
        <f>IF(FUN!$C14="","",FUN!Q14)</f>
        <v/>
      </c>
      <c r="R73" s="20" t="str">
        <f>IF(FUN!$C14="","",B73)</f>
        <v/>
      </c>
      <c r="S73" s="20" t="str">
        <f>IF(FUN!$C14="","",VLOOKUP(IDENTIF!$C$5,'AUX1'!$B$5:$E$53,3,FALSE))</f>
        <v/>
      </c>
      <c r="T73" s="20" t="str">
        <f>IF(FUN!$C14="","",FUN!S14)</f>
        <v/>
      </c>
      <c r="U73" s="20" t="str">
        <f>IF(FUN!$C14="","",FUN!T14)</f>
        <v/>
      </c>
      <c r="V73" s="20" t="str">
        <f>IF(FUN!$C14="","",FUN!U14)</f>
        <v/>
      </c>
      <c r="X73" s="205" t="str">
        <f t="shared" si="26"/>
        <v/>
      </c>
    </row>
    <row r="74" spans="1:24" ht="15.75" customHeight="1" x14ac:dyDescent="0.25">
      <c r="B74" s="179">
        <v>8</v>
      </c>
      <c r="C74" t="str">
        <f>IF(FUN!$C15="","",FUN!C15)</f>
        <v/>
      </c>
      <c r="G74" t="str">
        <f>IF(FUN!$C15="","",FUN!G15)</f>
        <v/>
      </c>
      <c r="H74" t="str">
        <f>IF(FUN!$C15="","",FUN!H15)</f>
        <v/>
      </c>
      <c r="I74" t="str">
        <f>IF(FUN!$C15="","",FUN!I15)</f>
        <v/>
      </c>
      <c r="J74" t="str">
        <f>IF(FUN!$C15="","",FUN!J15)</f>
        <v/>
      </c>
      <c r="K74" t="str">
        <f>IF(FUN!$C15="","",FUN!K15)</f>
        <v/>
      </c>
      <c r="L74" t="str">
        <f>IF(FUN!$C15="","",FUN!L15)</f>
        <v/>
      </c>
      <c r="M74" t="str">
        <f>IF(FUN!$C15="","",FUN!M15)</f>
        <v/>
      </c>
      <c r="N74" t="str">
        <f>IF(FUN!$C15="","",FUN!N15)</f>
        <v/>
      </c>
      <c r="O74" t="str">
        <f>IF(FUN!$C15="","",FUN!O15)</f>
        <v/>
      </c>
      <c r="P74" t="str">
        <f>IF(FUN!$C15="","",FUN!P15)</f>
        <v/>
      </c>
      <c r="Q74" t="str">
        <f>IF(FUN!$C15="","",FUN!Q15)</f>
        <v/>
      </c>
      <c r="R74" s="20" t="str">
        <f>IF(FUN!$C15="","",B74)</f>
        <v/>
      </c>
      <c r="S74" s="20" t="str">
        <f>IF(FUN!$C15="","",VLOOKUP(IDENTIF!$C$5,'AUX1'!$B$5:$E$53,3,FALSE))</f>
        <v/>
      </c>
      <c r="T74" s="20" t="str">
        <f>IF(FUN!$C15="","",FUN!S15)</f>
        <v/>
      </c>
      <c r="U74" s="20" t="str">
        <f>IF(FUN!$C15="","",FUN!T15)</f>
        <v/>
      </c>
      <c r="V74" s="20" t="str">
        <f>IF(FUN!$C15="","",FUN!U15)</f>
        <v/>
      </c>
      <c r="X74" s="205" t="str">
        <f t="shared" si="26"/>
        <v/>
      </c>
    </row>
    <row r="75" spans="1:24" ht="15.75" customHeight="1" x14ac:dyDescent="0.25">
      <c r="B75" s="179">
        <v>9</v>
      </c>
      <c r="C75" t="str">
        <f>IF(FUN!$C16="","",FUN!C16)</f>
        <v/>
      </c>
      <c r="G75" t="str">
        <f>IF(FUN!$C16="","",FUN!G16)</f>
        <v/>
      </c>
      <c r="H75" t="str">
        <f>IF(FUN!$C16="","",FUN!H16)</f>
        <v/>
      </c>
      <c r="I75" t="str">
        <f>IF(FUN!$C16="","",FUN!I16)</f>
        <v/>
      </c>
      <c r="J75" t="str">
        <f>IF(FUN!$C16="","",FUN!J16)</f>
        <v/>
      </c>
      <c r="K75" t="str">
        <f>IF(FUN!$C16="","",FUN!K16)</f>
        <v/>
      </c>
      <c r="L75" t="str">
        <f>IF(FUN!$C16="","",FUN!L16)</f>
        <v/>
      </c>
      <c r="M75" t="str">
        <f>IF(FUN!$C16="","",FUN!M16)</f>
        <v/>
      </c>
      <c r="N75" t="str">
        <f>IF(FUN!$C16="","",FUN!N16)</f>
        <v/>
      </c>
      <c r="O75" t="str">
        <f>IF(FUN!$C16="","",FUN!O16)</f>
        <v/>
      </c>
      <c r="P75" t="str">
        <f>IF(FUN!$C16="","",FUN!P16)</f>
        <v/>
      </c>
      <c r="Q75" t="str">
        <f>IF(FUN!$C16="","",FUN!Q16)</f>
        <v/>
      </c>
      <c r="R75" s="20" t="str">
        <f>IF(FUN!$C16="","",B75)</f>
        <v/>
      </c>
      <c r="S75" s="20" t="str">
        <f>IF(FUN!$C16="","",VLOOKUP(IDENTIF!$C$5,'AUX1'!$B$5:$E$53,3,FALSE))</f>
        <v/>
      </c>
      <c r="T75" s="20" t="str">
        <f>IF(FUN!$C16="","",FUN!S16)</f>
        <v/>
      </c>
      <c r="U75" s="20" t="str">
        <f>IF(FUN!$C16="","",FUN!T16)</f>
        <v/>
      </c>
      <c r="V75" s="20" t="str">
        <f>IF(FUN!$C16="","",FUN!U16)</f>
        <v/>
      </c>
      <c r="X75" s="205" t="str">
        <f t="shared" si="26"/>
        <v/>
      </c>
    </row>
    <row r="76" spans="1:24" ht="15.75" customHeight="1" x14ac:dyDescent="0.25">
      <c r="B76" s="179">
        <v>10</v>
      </c>
      <c r="C76" t="str">
        <f>IF(FUN!$C17="","",FUN!C17)</f>
        <v/>
      </c>
      <c r="G76" t="str">
        <f>IF(FUN!$C17="","",FUN!G17)</f>
        <v/>
      </c>
      <c r="H76" t="str">
        <f>IF(FUN!$C17="","",FUN!H17)</f>
        <v/>
      </c>
      <c r="I76" t="str">
        <f>IF(FUN!$C17="","",FUN!I17)</f>
        <v/>
      </c>
      <c r="J76" t="str">
        <f>IF(FUN!$C17="","",FUN!J17)</f>
        <v/>
      </c>
      <c r="K76" t="str">
        <f>IF(FUN!$C17="","",FUN!K17)</f>
        <v/>
      </c>
      <c r="L76" t="str">
        <f>IF(FUN!$C17="","",FUN!L17)</f>
        <v/>
      </c>
      <c r="M76" t="str">
        <f>IF(FUN!$C17="","",FUN!M17)</f>
        <v/>
      </c>
      <c r="N76" t="str">
        <f>IF(FUN!$C17="","",FUN!N17)</f>
        <v/>
      </c>
      <c r="O76" t="str">
        <f>IF(FUN!$C17="","",FUN!O17)</f>
        <v/>
      </c>
      <c r="P76" t="str">
        <f>IF(FUN!$C17="","",FUN!P17)</f>
        <v/>
      </c>
      <c r="Q76" t="str">
        <f>IF(FUN!$C17="","",FUN!Q17)</f>
        <v/>
      </c>
      <c r="R76" s="20" t="str">
        <f>IF(FUN!$C17="","",B76)</f>
        <v/>
      </c>
      <c r="S76" s="20" t="str">
        <f>IF(FUN!$C17="","",VLOOKUP(IDENTIF!$C$5,'AUX1'!$B$5:$E$53,3,FALSE))</f>
        <v/>
      </c>
      <c r="T76" s="20" t="str">
        <f>IF(FUN!$C17="","",FUN!S17)</f>
        <v/>
      </c>
      <c r="U76" s="20" t="str">
        <f>IF(FUN!$C17="","",FUN!T17)</f>
        <v/>
      </c>
      <c r="V76" s="20" t="str">
        <f>IF(FUN!$C17="","",FUN!U17)</f>
        <v/>
      </c>
      <c r="X76" s="205" t="str">
        <f t="shared" si="26"/>
        <v/>
      </c>
    </row>
    <row r="77" spans="1:24" ht="15.75" customHeight="1" x14ac:dyDescent="0.25">
      <c r="B77" s="179">
        <v>11</v>
      </c>
      <c r="C77" t="str">
        <f>IF(FUN!$C18="","",FUN!C18)</f>
        <v/>
      </c>
      <c r="G77" t="str">
        <f>IF(FUN!$C18="","",FUN!G18)</f>
        <v/>
      </c>
      <c r="H77" t="str">
        <f>IF(FUN!$C18="","",FUN!H18)</f>
        <v/>
      </c>
      <c r="I77" t="str">
        <f>IF(FUN!$C18="","",FUN!I18)</f>
        <v/>
      </c>
      <c r="J77" t="str">
        <f>IF(FUN!$C18="","",FUN!J18)</f>
        <v/>
      </c>
      <c r="K77" t="str">
        <f>IF(FUN!$C18="","",FUN!K18)</f>
        <v/>
      </c>
      <c r="L77" t="str">
        <f>IF(FUN!$C18="","",FUN!L18)</f>
        <v/>
      </c>
      <c r="M77" t="str">
        <f>IF(FUN!$C18="","",FUN!M18)</f>
        <v/>
      </c>
      <c r="N77" t="str">
        <f>IF(FUN!$C18="","",FUN!N18)</f>
        <v/>
      </c>
      <c r="O77" t="str">
        <f>IF(FUN!$C18="","",FUN!O18)</f>
        <v/>
      </c>
      <c r="P77" t="str">
        <f>IF(FUN!$C18="","",FUN!P18)</f>
        <v/>
      </c>
      <c r="Q77" t="str">
        <f>IF(FUN!$C18="","",FUN!Q18)</f>
        <v/>
      </c>
      <c r="R77" s="20" t="str">
        <f>IF(FUN!$C18="","",B77)</f>
        <v/>
      </c>
      <c r="S77" s="20" t="str">
        <f>IF(FUN!$C18="","",VLOOKUP(IDENTIF!$C$5,'AUX1'!$B$5:$E$53,3,FALSE))</f>
        <v/>
      </c>
      <c r="T77" s="20" t="str">
        <f>IF(FUN!$C18="","",FUN!S18)</f>
        <v/>
      </c>
      <c r="U77" s="20" t="str">
        <f>IF(FUN!$C18="","",FUN!T18)</f>
        <v/>
      </c>
      <c r="V77" s="20" t="str">
        <f>IF(FUN!$C18="","",FUN!U18)</f>
        <v/>
      </c>
      <c r="X77" s="205" t="str">
        <f t="shared" si="26"/>
        <v/>
      </c>
    </row>
    <row r="78" spans="1:24" ht="15.75" customHeight="1" x14ac:dyDescent="0.25">
      <c r="B78" s="179">
        <v>12</v>
      </c>
      <c r="C78" t="str">
        <f>IF(FUN!$C19="","",FUN!C19)</f>
        <v/>
      </c>
      <c r="G78" t="str">
        <f>IF(FUN!$C19="","",FUN!G19)</f>
        <v/>
      </c>
      <c r="H78" t="str">
        <f>IF(FUN!$C19="","",FUN!H19)</f>
        <v/>
      </c>
      <c r="I78" t="str">
        <f>IF(FUN!$C19="","",FUN!I19)</f>
        <v/>
      </c>
      <c r="J78" t="str">
        <f>IF(FUN!$C19="","",FUN!J19)</f>
        <v/>
      </c>
      <c r="K78" t="str">
        <f>IF(FUN!$C19="","",FUN!K19)</f>
        <v/>
      </c>
      <c r="L78" t="str">
        <f>IF(FUN!$C19="","",FUN!L19)</f>
        <v/>
      </c>
      <c r="M78" t="str">
        <f>IF(FUN!$C19="","",FUN!M19)</f>
        <v/>
      </c>
      <c r="N78" t="str">
        <f>IF(FUN!$C19="","",FUN!N19)</f>
        <v/>
      </c>
      <c r="O78" t="str">
        <f>IF(FUN!$C19="","",FUN!O19)</f>
        <v/>
      </c>
      <c r="P78" t="str">
        <f>IF(FUN!$C19="","",FUN!P19)</f>
        <v/>
      </c>
      <c r="Q78" t="str">
        <f>IF(FUN!$C19="","",FUN!Q19)</f>
        <v/>
      </c>
      <c r="R78" s="20" t="str">
        <f>IF(FUN!$C19="","",B78)</f>
        <v/>
      </c>
      <c r="S78" s="20" t="str">
        <f>IF(FUN!$C19="","",VLOOKUP(IDENTIF!$C$5,'AUX1'!$B$5:$E$53,3,FALSE))</f>
        <v/>
      </c>
      <c r="T78" s="20" t="str">
        <f>IF(FUN!$C19="","",FUN!S19)</f>
        <v/>
      </c>
      <c r="U78" s="20" t="str">
        <f>IF(FUN!$C19="","",FUN!T19)</f>
        <v/>
      </c>
      <c r="V78" s="20" t="str">
        <f>IF(FUN!$C19="","",FUN!U19)</f>
        <v/>
      </c>
      <c r="X78" s="205" t="str">
        <f t="shared" si="26"/>
        <v/>
      </c>
    </row>
    <row r="79" spans="1:24" ht="15.75" customHeight="1" x14ac:dyDescent="0.25">
      <c r="B79" s="179">
        <v>13</v>
      </c>
      <c r="C79" t="str">
        <f>IF(FUN!$C20="","",FUN!C20)</f>
        <v/>
      </c>
      <c r="G79" t="str">
        <f>IF(FUN!$C20="","",FUN!G20)</f>
        <v/>
      </c>
      <c r="H79" t="str">
        <f>IF(FUN!$C20="","",FUN!H20)</f>
        <v/>
      </c>
      <c r="I79" t="str">
        <f>IF(FUN!$C20="","",FUN!I20)</f>
        <v/>
      </c>
      <c r="J79" t="str">
        <f>IF(FUN!$C20="","",FUN!J20)</f>
        <v/>
      </c>
      <c r="K79" t="str">
        <f>IF(FUN!$C20="","",FUN!K20)</f>
        <v/>
      </c>
      <c r="L79" t="str">
        <f>IF(FUN!$C20="","",FUN!L20)</f>
        <v/>
      </c>
      <c r="M79" t="str">
        <f>IF(FUN!$C20="","",FUN!M20)</f>
        <v/>
      </c>
      <c r="N79" t="str">
        <f>IF(FUN!$C20="","",FUN!N20)</f>
        <v/>
      </c>
      <c r="O79" t="str">
        <f>IF(FUN!$C20="","",FUN!O20)</f>
        <v/>
      </c>
      <c r="P79" t="str">
        <f>IF(FUN!$C20="","",FUN!P20)</f>
        <v/>
      </c>
      <c r="Q79" t="str">
        <f>IF(FUN!$C20="","",FUN!Q20)</f>
        <v/>
      </c>
      <c r="R79" s="20" t="str">
        <f>IF(FUN!$C20="","",B79)</f>
        <v/>
      </c>
      <c r="S79" s="20" t="str">
        <f>IF(FUN!$C20="","",VLOOKUP(IDENTIF!$C$5,'AUX1'!$B$5:$E$53,3,FALSE))</f>
        <v/>
      </c>
      <c r="T79" s="20" t="str">
        <f>IF(FUN!$C20="","",FUN!S20)</f>
        <v/>
      </c>
      <c r="U79" s="20" t="str">
        <f>IF(FUN!$C20="","",FUN!T20)</f>
        <v/>
      </c>
      <c r="V79" s="20" t="str">
        <f>IF(FUN!$C20="","",FUN!U20)</f>
        <v/>
      </c>
      <c r="X79" s="205" t="str">
        <f t="shared" si="26"/>
        <v/>
      </c>
    </row>
    <row r="80" spans="1:24" ht="15.75" customHeight="1" x14ac:dyDescent="0.25">
      <c r="B80" s="179">
        <v>14</v>
      </c>
      <c r="C80" t="str">
        <f>IF(FUN!$C21="","",FUN!C21)</f>
        <v/>
      </c>
      <c r="G80" t="str">
        <f>IF(FUN!$C21="","",FUN!G21)</f>
        <v/>
      </c>
      <c r="H80" t="str">
        <f>IF(FUN!$C21="","",FUN!H21)</f>
        <v/>
      </c>
      <c r="I80" t="str">
        <f>IF(FUN!$C21="","",FUN!I21)</f>
        <v/>
      </c>
      <c r="J80" t="str">
        <f>IF(FUN!$C21="","",FUN!J21)</f>
        <v/>
      </c>
      <c r="K80" t="str">
        <f>IF(FUN!$C21="","",FUN!K21)</f>
        <v/>
      </c>
      <c r="L80" t="str">
        <f>IF(FUN!$C21="","",FUN!L21)</f>
        <v/>
      </c>
      <c r="M80" t="str">
        <f>IF(FUN!$C21="","",FUN!M21)</f>
        <v/>
      </c>
      <c r="N80" t="str">
        <f>IF(FUN!$C21="","",FUN!N21)</f>
        <v/>
      </c>
      <c r="O80" t="str">
        <f>IF(FUN!$C21="","",FUN!O21)</f>
        <v/>
      </c>
      <c r="P80" t="str">
        <f>IF(FUN!$C21="","",FUN!P21)</f>
        <v/>
      </c>
      <c r="Q80" t="str">
        <f>IF(FUN!$C21="","",FUN!Q21)</f>
        <v/>
      </c>
      <c r="R80" s="20" t="str">
        <f>IF(FUN!$C21="","",B80)</f>
        <v/>
      </c>
      <c r="S80" s="20" t="str">
        <f>IF(FUN!$C21="","",VLOOKUP(IDENTIF!$C$5,'AUX1'!$B$5:$E$53,3,FALSE))</f>
        <v/>
      </c>
      <c r="T80" s="20" t="str">
        <f>IF(FUN!$C21="","",FUN!S21)</f>
        <v/>
      </c>
      <c r="U80" s="20" t="str">
        <f>IF(FUN!$C21="","",FUN!T21)</f>
        <v/>
      </c>
      <c r="V80" s="20" t="str">
        <f>IF(FUN!$C21="","",FUN!U21)</f>
        <v/>
      </c>
      <c r="X80" s="205" t="str">
        <f t="shared" si="26"/>
        <v/>
      </c>
    </row>
    <row r="81" spans="1:31" ht="15.75" customHeight="1" x14ac:dyDescent="0.25">
      <c r="B81" s="179">
        <v>15</v>
      </c>
      <c r="C81" t="str">
        <f>IF(FUN!$C22="","",FUN!C22)</f>
        <v/>
      </c>
      <c r="G81" t="str">
        <f>IF(FUN!$C22="","",FUN!G22)</f>
        <v/>
      </c>
      <c r="H81" t="str">
        <f>IF(FUN!$C22="","",FUN!H22)</f>
        <v/>
      </c>
      <c r="I81" t="str">
        <f>IF(FUN!$C22="","",FUN!I22)</f>
        <v/>
      </c>
      <c r="J81" t="str">
        <f>IF(FUN!$C22="","",FUN!J22)</f>
        <v/>
      </c>
      <c r="K81" t="str">
        <f>IF(FUN!$C22="","",FUN!K22)</f>
        <v/>
      </c>
      <c r="L81" t="str">
        <f>IF(FUN!$C22="","",FUN!L22)</f>
        <v/>
      </c>
      <c r="M81" t="str">
        <f>IF(FUN!$C22="","",FUN!M22)</f>
        <v/>
      </c>
      <c r="N81" t="str">
        <f>IF(FUN!$C22="","",FUN!N22)</f>
        <v/>
      </c>
      <c r="O81" t="str">
        <f>IF(FUN!$C22="","",FUN!O22)</f>
        <v/>
      </c>
      <c r="P81" t="str">
        <f>IF(FUN!$C22="","",FUN!P22)</f>
        <v/>
      </c>
      <c r="Q81" t="str">
        <f>IF(FUN!$C22="","",FUN!Q22)</f>
        <v/>
      </c>
      <c r="R81" s="20" t="str">
        <f>IF(FUN!$C22="","",B81)</f>
        <v/>
      </c>
      <c r="S81" s="20" t="str">
        <f>IF(FUN!$C22="","",VLOOKUP(IDENTIF!$C$5,'AUX1'!$B$5:$E$53,3,FALSE))</f>
        <v/>
      </c>
      <c r="T81" s="20" t="str">
        <f>IF(FUN!$C22="","",FUN!S22)</f>
        <v/>
      </c>
      <c r="U81" s="20" t="str">
        <f>IF(FUN!$C22="","",FUN!T22)</f>
        <v/>
      </c>
      <c r="V81" s="20" t="str">
        <f>IF(FUN!$C22="","",FUN!U22)</f>
        <v/>
      </c>
      <c r="X81" s="205" t="str">
        <f t="shared" si="26"/>
        <v/>
      </c>
    </row>
    <row r="82" spans="1:31" ht="15.75" customHeight="1" x14ac:dyDescent="0.25">
      <c r="B82" s="20"/>
      <c r="R82" s="20"/>
      <c r="S82" s="20"/>
      <c r="T82" s="20"/>
      <c r="U82" s="20"/>
      <c r="V82" s="20"/>
      <c r="X82" s="206"/>
    </row>
    <row r="83" spans="1:31" ht="15.75" customHeight="1" thickBot="1" x14ac:dyDescent="0.3"/>
    <row r="84" spans="1:31" s="199" customFormat="1" ht="15.75" customHeight="1" thickBot="1" x14ac:dyDescent="0.3">
      <c r="A84" s="196">
        <v>5</v>
      </c>
      <c r="B84" s="644" t="s">
        <v>329</v>
      </c>
      <c r="C84" s="646" t="s">
        <v>330</v>
      </c>
      <c r="D84" s="648" t="s">
        <v>331</v>
      </c>
      <c r="E84" s="649"/>
      <c r="F84" s="650"/>
      <c r="G84" s="638" t="s">
        <v>413</v>
      </c>
      <c r="H84" s="207" t="s">
        <v>333</v>
      </c>
      <c r="I84" s="636" t="s">
        <v>336</v>
      </c>
      <c r="J84" s="636" t="s">
        <v>337</v>
      </c>
      <c r="K84" s="651" t="s">
        <v>403</v>
      </c>
      <c r="L84" s="655"/>
      <c r="M84" s="638" t="s">
        <v>404</v>
      </c>
      <c r="N84" s="638" t="s">
        <v>406</v>
      </c>
      <c r="O84" s="640" t="s">
        <v>347</v>
      </c>
      <c r="P84" s="642" t="s">
        <v>437</v>
      </c>
      <c r="Q84" s="642" t="s">
        <v>438</v>
      </c>
      <c r="R84" s="169" t="s">
        <v>348</v>
      </c>
      <c r="S84" s="169" t="s">
        <v>348</v>
      </c>
      <c r="T84" s="169" t="s">
        <v>348</v>
      </c>
      <c r="U84"/>
      <c r="V84"/>
      <c r="W84" s="30" t="s">
        <v>429</v>
      </c>
      <c r="X84" s="30" t="s">
        <v>430</v>
      </c>
      <c r="Y84" s="30" t="s">
        <v>431</v>
      </c>
      <c r="Z84" s="30" t="s">
        <v>432</v>
      </c>
      <c r="AA84" s="30" t="s">
        <v>433</v>
      </c>
      <c r="AB84" s="21"/>
      <c r="AC84" s="21"/>
      <c r="AD84" s="21"/>
      <c r="AE84" s="21"/>
    </row>
    <row r="85" spans="1:31" s="199" customFormat="1" ht="15.75" customHeight="1" thickBot="1" x14ac:dyDescent="0.3">
      <c r="A85" s="37" t="s">
        <v>444</v>
      </c>
      <c r="B85" s="645"/>
      <c r="C85" s="647"/>
      <c r="D85" s="172" t="s">
        <v>352</v>
      </c>
      <c r="E85" s="172" t="s">
        <v>353</v>
      </c>
      <c r="F85" s="172" t="s">
        <v>354</v>
      </c>
      <c r="G85" s="639"/>
      <c r="H85" s="200" t="s">
        <v>357</v>
      </c>
      <c r="I85" s="637"/>
      <c r="J85" s="637"/>
      <c r="K85" s="200" t="s">
        <v>381</v>
      </c>
      <c r="L85" s="200" t="s">
        <v>382</v>
      </c>
      <c r="M85" s="639"/>
      <c r="N85" s="639"/>
      <c r="O85" s="641"/>
      <c r="P85" s="642"/>
      <c r="Q85" s="642"/>
      <c r="R85" s="169" t="s">
        <v>362</v>
      </c>
      <c r="S85" s="169" t="s">
        <v>363</v>
      </c>
      <c r="T85" s="169" t="s">
        <v>364</v>
      </c>
      <c r="U85"/>
      <c r="V85"/>
      <c r="W85" s="208">
        <v>1</v>
      </c>
      <c r="X85" s="208">
        <v>2</v>
      </c>
      <c r="Y85" s="208">
        <v>3</v>
      </c>
      <c r="Z85" s="208">
        <v>4</v>
      </c>
      <c r="AA85" s="208">
        <v>5</v>
      </c>
      <c r="AB85" s="21"/>
      <c r="AC85" s="21"/>
      <c r="AD85" s="21"/>
      <c r="AE85" s="21"/>
    </row>
    <row r="86" spans="1:31" ht="15.75" customHeight="1" x14ac:dyDescent="0.25">
      <c r="B86" s="179">
        <v>1</v>
      </c>
      <c r="C86" t="str">
        <f>IF(LAB_MEX!$C9="","",LAB_MEX!C9)</f>
        <v/>
      </c>
      <c r="G86" t="str">
        <f>IF(LAB_MEX!$C9="","",LAB_MEX!G9)</f>
        <v/>
      </c>
      <c r="H86" t="str">
        <f>IF(LAB_MEX!$C9="","",LAB_MEX!H9)</f>
        <v/>
      </c>
      <c r="I86" t="str">
        <f>IF(LAB_MEX!$C9="","",LAB_MEX!I9)</f>
        <v/>
      </c>
      <c r="J86" t="str">
        <f>IF(LAB_MEX!$C9="","",LAB_MEX!J9)</f>
        <v/>
      </c>
      <c r="K86" s="209" t="str">
        <f>IF(LAB_MEX!$C9="","",LAB_MEX!K9)</f>
        <v/>
      </c>
      <c r="L86" s="209" t="str">
        <f>IF(LAB_MEX!$C9="","",LAB_MEX!L9)</f>
        <v/>
      </c>
      <c r="M86" t="str">
        <f>IF(LAB_MEX!$C9="","",LAB_MEX!M9)</f>
        <v/>
      </c>
      <c r="N86" t="str">
        <f>IF(LAB_MEX!$C9="","",LAB_MEX!N9)</f>
        <v/>
      </c>
      <c r="O86" t="str">
        <f>IF(LAB_MEX!$C9="","",LAB_MEX!O9)</f>
        <v/>
      </c>
      <c r="P86" s="20" t="str">
        <f>IF(LAB_MEX!$C9="","",B86)</f>
        <v/>
      </c>
      <c r="Q86" s="20" t="str">
        <f>IF(LAB_MEX!$C9="","",VLOOKUP(IDENTIF!$C$5,'AUX1'!$B$5:$E$53,3,FALSE))</f>
        <v/>
      </c>
      <c r="R86" s="20" t="str">
        <f>IF(LAB_MEX!$C9="","",LAB_MEX!Q9)</f>
        <v/>
      </c>
      <c r="S86" s="20" t="str">
        <f>IF(LAB_MEX!$C9="","",LAB_MEX!R9)</f>
        <v/>
      </c>
      <c r="T86" s="210" t="str">
        <f>IF(LAB_MEX!$C9="","",LAB_MEX!S9)</f>
        <v/>
      </c>
      <c r="W86" s="211" t="str">
        <f>LAB_MEX!W9</f>
        <v/>
      </c>
      <c r="X86" s="211" t="str">
        <f>LAB_MEX!X9</f>
        <v/>
      </c>
      <c r="Y86" s="211" t="str">
        <f>LAB_MEX!Y9</f>
        <v/>
      </c>
      <c r="Z86" s="211" t="str">
        <f>LAB_MEX!Z9</f>
        <v/>
      </c>
      <c r="AA86" s="211" t="str">
        <f>LAB_MEX!AA9</f>
        <v/>
      </c>
    </row>
    <row r="87" spans="1:31" ht="15.75" customHeight="1" x14ac:dyDescent="0.25">
      <c r="B87" s="179">
        <v>2</v>
      </c>
      <c r="C87" t="str">
        <f>IF(LAB_MEX!$C10="","",LAB_MEX!C10)</f>
        <v/>
      </c>
      <c r="G87" t="str">
        <f>IF(LAB_MEX!$C10="","",LAB_MEX!G10)</f>
        <v/>
      </c>
      <c r="H87" t="str">
        <f>IF(LAB_MEX!$C10="","",LAB_MEX!H10)</f>
        <v/>
      </c>
      <c r="I87" t="str">
        <f>IF(LAB_MEX!$C10="","",LAB_MEX!I10)</f>
        <v/>
      </c>
      <c r="J87" t="str">
        <f>IF(LAB_MEX!$C10="","",LAB_MEX!J10)</f>
        <v/>
      </c>
      <c r="K87" s="209" t="str">
        <f>IF(LAB_MEX!$C10="","",LAB_MEX!K10)</f>
        <v/>
      </c>
      <c r="L87" s="209" t="str">
        <f>IF(LAB_MEX!$C10="","",LAB_MEX!L10)</f>
        <v/>
      </c>
      <c r="M87" t="str">
        <f>IF(LAB_MEX!$C10="","",LAB_MEX!M10)</f>
        <v/>
      </c>
      <c r="N87" t="str">
        <f>IF(LAB_MEX!$C10="","",LAB_MEX!N10)</f>
        <v/>
      </c>
      <c r="O87" t="str">
        <f>IF(LAB_MEX!$C10="","",LAB_MEX!O10)</f>
        <v/>
      </c>
      <c r="P87" s="20" t="str">
        <f>IF(LAB_MEX!$C10="","",B87)</f>
        <v/>
      </c>
      <c r="Q87" s="20" t="str">
        <f>IF(LAB_MEX!$C10="","",VLOOKUP(IDENTIF!$C$5,'AUX1'!$B$5:$E$53,3,FALSE))</f>
        <v/>
      </c>
      <c r="R87" s="20" t="str">
        <f>IF(LAB_MEX!$C10="","",LAB_MEX!Q10)</f>
        <v/>
      </c>
      <c r="S87" s="20" t="str">
        <f>IF(LAB_MEX!$C10="","",LAB_MEX!R10)</f>
        <v/>
      </c>
      <c r="T87" s="210" t="str">
        <f>IF(LAB_MEX!$C10="","",LAB_MEX!S10)</f>
        <v/>
      </c>
      <c r="W87" s="211" t="str">
        <f>LAB_MEX!W10</f>
        <v/>
      </c>
      <c r="X87" s="211" t="str">
        <f>LAB_MEX!X10</f>
        <v/>
      </c>
      <c r="Y87" s="211" t="str">
        <f>LAB_MEX!Y10</f>
        <v/>
      </c>
      <c r="Z87" s="211" t="str">
        <f>LAB_MEX!Z10</f>
        <v/>
      </c>
      <c r="AA87" s="211" t="str">
        <f>LAB_MEX!AA10</f>
        <v/>
      </c>
    </row>
    <row r="88" spans="1:31" ht="15.75" customHeight="1" x14ac:dyDescent="0.25">
      <c r="B88" s="179">
        <v>3</v>
      </c>
      <c r="C88" t="str">
        <f>IF(LAB_MEX!$C11="","",LAB_MEX!C11)</f>
        <v/>
      </c>
      <c r="G88" t="str">
        <f>IF(LAB_MEX!$C11="","",LAB_MEX!G11)</f>
        <v/>
      </c>
      <c r="H88" t="str">
        <f>IF(LAB_MEX!$C11="","",LAB_MEX!H11)</f>
        <v/>
      </c>
      <c r="I88" t="str">
        <f>IF(LAB_MEX!$C11="","",LAB_MEX!I11)</f>
        <v/>
      </c>
      <c r="J88" t="str">
        <f>IF(LAB_MEX!$C11="","",LAB_MEX!J11)</f>
        <v/>
      </c>
      <c r="K88" s="209" t="str">
        <f>IF(LAB_MEX!$C11="","",LAB_MEX!K11)</f>
        <v/>
      </c>
      <c r="L88" s="209" t="str">
        <f>IF(LAB_MEX!$C11="","",LAB_MEX!L11)</f>
        <v/>
      </c>
      <c r="M88" t="str">
        <f>IF(LAB_MEX!$C11="","",LAB_MEX!M11)</f>
        <v/>
      </c>
      <c r="N88" t="str">
        <f>IF(LAB_MEX!$C11="","",LAB_MEX!N11)</f>
        <v/>
      </c>
      <c r="O88" t="str">
        <f>IF(LAB_MEX!$C11="","",LAB_MEX!O11)</f>
        <v/>
      </c>
      <c r="P88" s="20" t="str">
        <f>IF(LAB_MEX!$C11="","",B88)</f>
        <v/>
      </c>
      <c r="Q88" s="20" t="str">
        <f>IF(LAB_MEX!$C11="","",VLOOKUP(IDENTIF!$C$5,'AUX1'!$B$5:$E$53,3,FALSE))</f>
        <v/>
      </c>
      <c r="R88" s="20" t="str">
        <f>IF(LAB_MEX!$C11="","",LAB_MEX!Q11)</f>
        <v/>
      </c>
      <c r="S88" s="20" t="str">
        <f>IF(LAB_MEX!$C11="","",LAB_MEX!R11)</f>
        <v/>
      </c>
      <c r="T88" s="210" t="str">
        <f>IF(LAB_MEX!$C11="","",LAB_MEX!S11)</f>
        <v/>
      </c>
      <c r="W88" s="211" t="str">
        <f>LAB_MEX!W11</f>
        <v/>
      </c>
      <c r="X88" s="211" t="str">
        <f>LAB_MEX!X11</f>
        <v/>
      </c>
      <c r="Y88" s="211" t="str">
        <f>LAB_MEX!Y11</f>
        <v/>
      </c>
      <c r="Z88" s="211" t="str">
        <f>LAB_MEX!Z11</f>
        <v/>
      </c>
      <c r="AA88" s="211" t="str">
        <f>LAB_MEX!AA11</f>
        <v/>
      </c>
    </row>
    <row r="89" spans="1:31" ht="15.75" customHeight="1" x14ac:dyDescent="0.25">
      <c r="B89" s="179">
        <v>4</v>
      </c>
      <c r="C89" t="str">
        <f>IF(LAB_MEX!$C12="","",LAB_MEX!C12)</f>
        <v/>
      </c>
      <c r="G89" t="str">
        <f>IF(LAB_MEX!$C12="","",LAB_MEX!G12)</f>
        <v/>
      </c>
      <c r="H89" t="str">
        <f>IF(LAB_MEX!$C12="","",LAB_MEX!H12)</f>
        <v/>
      </c>
      <c r="I89" t="str">
        <f>IF(LAB_MEX!$C12="","",LAB_MEX!I12)</f>
        <v/>
      </c>
      <c r="J89" t="str">
        <f>IF(LAB_MEX!$C12="","",LAB_MEX!J12)</f>
        <v/>
      </c>
      <c r="K89" s="209" t="str">
        <f>IF(LAB_MEX!$C12="","",LAB_MEX!K12)</f>
        <v/>
      </c>
      <c r="L89" s="209" t="str">
        <f>IF(LAB_MEX!$C12="","",LAB_MEX!L12)</f>
        <v/>
      </c>
      <c r="M89" t="str">
        <f>IF(LAB_MEX!$C12="","",LAB_MEX!M12)</f>
        <v/>
      </c>
      <c r="N89" t="str">
        <f>IF(LAB_MEX!$C12="","",LAB_MEX!N12)</f>
        <v/>
      </c>
      <c r="O89" t="str">
        <f>IF(LAB_MEX!$C12="","",LAB_MEX!O12)</f>
        <v/>
      </c>
      <c r="P89" s="20" t="str">
        <f>IF(LAB_MEX!$C12="","",B89)</f>
        <v/>
      </c>
      <c r="Q89" s="20" t="str">
        <f>IF(LAB_MEX!$C12="","",VLOOKUP(IDENTIF!$C$5,'AUX1'!$B$5:$E$53,3,FALSE))</f>
        <v/>
      </c>
      <c r="R89" s="20" t="str">
        <f>IF(LAB_MEX!$C12="","",LAB_MEX!Q12)</f>
        <v/>
      </c>
      <c r="S89" s="20" t="str">
        <f>IF(LAB_MEX!$C12="","",LAB_MEX!R12)</f>
        <v/>
      </c>
      <c r="T89" s="210" t="str">
        <f>IF(LAB_MEX!$C12="","",LAB_MEX!S12)</f>
        <v/>
      </c>
      <c r="W89" s="211" t="str">
        <f>LAB_MEX!W12</f>
        <v/>
      </c>
      <c r="X89" s="211" t="str">
        <f>LAB_MEX!X12</f>
        <v/>
      </c>
      <c r="Y89" s="211" t="str">
        <f>LAB_MEX!Y12</f>
        <v/>
      </c>
      <c r="Z89" s="211" t="str">
        <f>LAB_MEX!Z12</f>
        <v/>
      </c>
      <c r="AA89" s="211" t="str">
        <f>LAB_MEX!AA12</f>
        <v/>
      </c>
    </row>
    <row r="90" spans="1:31" ht="15.75" customHeight="1" x14ac:dyDescent="0.25">
      <c r="B90" s="179">
        <v>5</v>
      </c>
      <c r="C90" t="str">
        <f>IF(LAB_MEX!$C13="","",LAB_MEX!C13)</f>
        <v/>
      </c>
      <c r="G90" t="str">
        <f>IF(LAB_MEX!$C13="","",LAB_MEX!G13)</f>
        <v/>
      </c>
      <c r="H90" t="str">
        <f>IF(LAB_MEX!$C13="","",LAB_MEX!H13)</f>
        <v/>
      </c>
      <c r="I90" t="str">
        <f>IF(LAB_MEX!$C13="","",LAB_MEX!I13)</f>
        <v/>
      </c>
      <c r="J90" t="str">
        <f>IF(LAB_MEX!$C13="","",LAB_MEX!J13)</f>
        <v/>
      </c>
      <c r="K90" s="209" t="str">
        <f>IF(LAB_MEX!$C13="","",LAB_MEX!K13)</f>
        <v/>
      </c>
      <c r="L90" s="209" t="str">
        <f>IF(LAB_MEX!$C13="","",LAB_MEX!L13)</f>
        <v/>
      </c>
      <c r="M90" t="str">
        <f>IF(LAB_MEX!$C13="","",LAB_MEX!M13)</f>
        <v/>
      </c>
      <c r="N90" t="str">
        <f>IF(LAB_MEX!$C13="","",LAB_MEX!N13)</f>
        <v/>
      </c>
      <c r="O90" t="str">
        <f>IF(LAB_MEX!$C13="","",LAB_MEX!O13)</f>
        <v/>
      </c>
      <c r="P90" s="20" t="str">
        <f>IF(LAB_MEX!$C13="","",B90)</f>
        <v/>
      </c>
      <c r="Q90" s="20" t="str">
        <f>IF(LAB_MEX!$C13="","",VLOOKUP(IDENTIF!$C$5,'AUX1'!$B$5:$E$53,3,FALSE))</f>
        <v/>
      </c>
      <c r="R90" s="20" t="str">
        <f>IF(LAB_MEX!$C13="","",LAB_MEX!Q13)</f>
        <v/>
      </c>
      <c r="S90" s="20" t="str">
        <f>IF(LAB_MEX!$C13="","",LAB_MEX!R13)</f>
        <v/>
      </c>
      <c r="T90" s="210" t="str">
        <f>IF(LAB_MEX!$C13="","",LAB_MEX!S13)</f>
        <v/>
      </c>
      <c r="W90" s="211" t="str">
        <f>LAB_MEX!W13</f>
        <v/>
      </c>
      <c r="X90" s="211" t="str">
        <f>LAB_MEX!X13</f>
        <v/>
      </c>
      <c r="Y90" s="211" t="str">
        <f>LAB_MEX!Y13</f>
        <v/>
      </c>
      <c r="Z90" s="211" t="str">
        <f>LAB_MEX!Z13</f>
        <v/>
      </c>
      <c r="AA90" s="211" t="str">
        <f>LAB_MEX!AA13</f>
        <v/>
      </c>
    </row>
    <row r="91" spans="1:31" ht="15.75" customHeight="1" x14ac:dyDescent="0.25">
      <c r="B91" s="20"/>
      <c r="K91" s="209"/>
      <c r="L91" s="209"/>
      <c r="P91" s="20"/>
      <c r="Q91" s="20"/>
      <c r="R91" s="20"/>
      <c r="S91" s="20"/>
      <c r="T91" s="20"/>
      <c r="W91" s="55"/>
      <c r="X91" s="55"/>
      <c r="Y91" s="55"/>
      <c r="Z91" s="55"/>
      <c r="AA91" s="55"/>
    </row>
    <row r="92" spans="1:31" ht="15.75" customHeight="1" thickBot="1" x14ac:dyDescent="0.3"/>
    <row r="93" spans="1:31" ht="15.75" customHeight="1" thickBot="1" x14ac:dyDescent="0.3">
      <c r="A93" s="196">
        <v>1</v>
      </c>
      <c r="B93" s="644" t="s">
        <v>329</v>
      </c>
      <c r="C93" s="646" t="s">
        <v>330</v>
      </c>
      <c r="D93" s="648" t="s">
        <v>331</v>
      </c>
      <c r="E93" s="649"/>
      <c r="F93" s="650"/>
      <c r="G93" s="651" t="s">
        <v>332</v>
      </c>
      <c r="H93" s="652"/>
      <c r="I93" s="207" t="s">
        <v>333</v>
      </c>
      <c r="J93" s="653" t="s">
        <v>334</v>
      </c>
      <c r="K93" s="636" t="s">
        <v>336</v>
      </c>
      <c r="L93" s="636" t="s">
        <v>337</v>
      </c>
      <c r="M93" s="636" t="s">
        <v>445</v>
      </c>
      <c r="N93" s="638" t="s">
        <v>404</v>
      </c>
      <c r="O93" s="640" t="s">
        <v>347</v>
      </c>
      <c r="P93" s="642" t="s">
        <v>437</v>
      </c>
      <c r="Q93" s="642" t="s">
        <v>438</v>
      </c>
      <c r="R93" s="212" t="s">
        <v>348</v>
      </c>
      <c r="S93" s="212" t="s">
        <v>348</v>
      </c>
      <c r="T93" s="212" t="s">
        <v>348</v>
      </c>
      <c r="U93" s="30"/>
      <c r="V93" s="21"/>
      <c r="W93" s="634" t="s">
        <v>167</v>
      </c>
      <c r="X93" s="634" t="s">
        <v>173</v>
      </c>
      <c r="Y93" s="634" t="s">
        <v>178</v>
      </c>
    </row>
    <row r="94" spans="1:31" ht="15.75" customHeight="1" thickBot="1" x14ac:dyDescent="0.3">
      <c r="A94" s="37" t="s">
        <v>166</v>
      </c>
      <c r="B94" s="645"/>
      <c r="C94" s="647"/>
      <c r="D94" s="172" t="s">
        <v>352</v>
      </c>
      <c r="E94" s="172" t="s">
        <v>353</v>
      </c>
      <c r="F94" s="172" t="s">
        <v>354</v>
      </c>
      <c r="G94" s="173" t="s">
        <v>413</v>
      </c>
      <c r="H94" s="200" t="s">
        <v>356</v>
      </c>
      <c r="I94" s="200" t="s">
        <v>357</v>
      </c>
      <c r="J94" s="654"/>
      <c r="K94" s="637"/>
      <c r="L94" s="637"/>
      <c r="M94" s="637"/>
      <c r="N94" s="639"/>
      <c r="O94" s="641"/>
      <c r="P94" s="643"/>
      <c r="Q94" s="642"/>
      <c r="R94" s="213" t="s">
        <v>362</v>
      </c>
      <c r="S94" s="213" t="s">
        <v>363</v>
      </c>
      <c r="T94" s="213" t="s">
        <v>364</v>
      </c>
      <c r="U94" s="30"/>
      <c r="V94" s="21"/>
      <c r="W94" s="635"/>
      <c r="X94" s="635"/>
      <c r="Y94" s="635"/>
    </row>
    <row r="95" spans="1:31" ht="15.75" customHeight="1" x14ac:dyDescent="0.25">
      <c r="B95" s="179">
        <v>1</v>
      </c>
      <c r="C95" t="str">
        <f>IF(CATEN!D11="","",CATEN!F2)</f>
        <v/>
      </c>
      <c r="G95" t="str">
        <f>IF(CATEN!D11="","",CATEN!D11)</f>
        <v/>
      </c>
      <c r="H95" t="str">
        <f>IF(CATEN!D11="","",CATEN!D13)</f>
        <v/>
      </c>
      <c r="I95" t="str">
        <f>IF(CATEN!D11="","",CATEN!D15)</f>
        <v/>
      </c>
      <c r="J95" t="str">
        <f>IF(CATEN!D11="","",CATEN!C18)</f>
        <v/>
      </c>
      <c r="K95" t="str">
        <f>IF(CATEN!D11="","",CATEN!C20)</f>
        <v/>
      </c>
      <c r="L95" t="str">
        <f>IF(CATEN!D11="","",CATEN!C22)</f>
        <v/>
      </c>
      <c r="M95" t="str">
        <f>IF(CATEN!D11="","",CATEN!C26)</f>
        <v/>
      </c>
      <c r="N95" t="str">
        <f>IF(CATEN!D11="","",CATEN!G59)</f>
        <v/>
      </c>
      <c r="O95" t="str">
        <f>IF(CATEN!D11="","",CATEN!B63)</f>
        <v/>
      </c>
      <c r="P95" s="214">
        <v>1</v>
      </c>
      <c r="Q95" s="20" t="str">
        <f>IF(CATEN!$D$11="","",VLOOKUP(IDENTIF!$C$5,'AUX1'!$B$5:$E$53,3,FALSE))</f>
        <v/>
      </c>
      <c r="R95" s="20" t="str">
        <f>IF(CATEN!$D$11="","",CATEN!I6)</f>
        <v/>
      </c>
      <c r="S95" s="20" t="str">
        <f>IF(CATEN!$D$11="","",CATEN!J6)</f>
        <v/>
      </c>
      <c r="T95" s="20" t="str">
        <f>IF(CATEN!$D$11="","",CATEN!K6)</f>
        <v/>
      </c>
      <c r="U95" s="20"/>
      <c r="W95" s="276" t="str">
        <f>IF(CATEN!$D$11="","",CATEN!R4)</f>
        <v/>
      </c>
      <c r="X95" s="276" t="str">
        <f>IF(CATEN!$D$11="","",CATEN!R5)</f>
        <v/>
      </c>
      <c r="Y95" s="276" t="str">
        <f>IF(CATEN!$D$11="","",CATEN!R6)</f>
        <v/>
      </c>
    </row>
    <row r="96" spans="1:31" ht="15.75" customHeight="1" x14ac:dyDescent="0.25"/>
    <row r="97" ht="15.75" customHeight="1" x14ac:dyDescent="0.25"/>
    <row r="98" ht="15.75" customHeight="1" x14ac:dyDescent="0.25"/>
  </sheetData>
  <mergeCells count="148">
    <mergeCell ref="AO2:AR2"/>
    <mergeCell ref="AX2:AZ2"/>
    <mergeCell ref="B3:B4"/>
    <mergeCell ref="C3:C4"/>
    <mergeCell ref="D3:F3"/>
    <mergeCell ref="G3:H3"/>
    <mergeCell ref="J3:J4"/>
    <mergeCell ref="K3:K4"/>
    <mergeCell ref="L3:L4"/>
    <mergeCell ref="M3:M4"/>
    <mergeCell ref="AZ3:AZ4"/>
    <mergeCell ref="AL26:AO26"/>
    <mergeCell ref="AU26:AW26"/>
    <mergeCell ref="AQ3:AQ4"/>
    <mergeCell ref="AR3:AR4"/>
    <mergeCell ref="AS3:AS4"/>
    <mergeCell ref="AT3:AT4"/>
    <mergeCell ref="AU3:AU4"/>
    <mergeCell ref="AV3:AV4"/>
    <mergeCell ref="AL3:AL4"/>
    <mergeCell ref="AM3:AN3"/>
    <mergeCell ref="AO3:AO4"/>
    <mergeCell ref="AP3:AP4"/>
    <mergeCell ref="B27:B28"/>
    <mergeCell ref="C27:C28"/>
    <mergeCell ref="D27:F27"/>
    <mergeCell ref="G27:H27"/>
    <mergeCell ref="J27:J28"/>
    <mergeCell ref="K27:K28"/>
    <mergeCell ref="AW3:AW4"/>
    <mergeCell ref="AX3:AX4"/>
    <mergeCell ref="AY3:AY4"/>
    <mergeCell ref="AF3:AF4"/>
    <mergeCell ref="AK3:AK4"/>
    <mergeCell ref="V3:W3"/>
    <mergeCell ref="X3:Y3"/>
    <mergeCell ref="Z3:AB3"/>
    <mergeCell ref="AC3:AC4"/>
    <mergeCell ref="AD3:AD4"/>
    <mergeCell ref="AE3:AE4"/>
    <mergeCell ref="N3:O3"/>
    <mergeCell ref="P3:Q3"/>
    <mergeCell ref="R3:R4"/>
    <mergeCell ref="S3:S4"/>
    <mergeCell ref="T3:T4"/>
    <mergeCell ref="U3:U4"/>
    <mergeCell ref="AA27:AA28"/>
    <mergeCell ref="AB27:AB28"/>
    <mergeCell ref="AC27:AC28"/>
    <mergeCell ref="AH27:AH28"/>
    <mergeCell ref="L27:M27"/>
    <mergeCell ref="N27:O27"/>
    <mergeCell ref="P27:P28"/>
    <mergeCell ref="Q27:S27"/>
    <mergeCell ref="T27:U27"/>
    <mergeCell ref="V27:W27"/>
    <mergeCell ref="AV27:AV28"/>
    <mergeCell ref="AW27:AW28"/>
    <mergeCell ref="AI45:AL45"/>
    <mergeCell ref="AR45:AT45"/>
    <mergeCell ref="B46:B47"/>
    <mergeCell ref="C46:C47"/>
    <mergeCell ref="D46:F46"/>
    <mergeCell ref="G46:H46"/>
    <mergeCell ref="J46:J47"/>
    <mergeCell ref="K46:K47"/>
    <mergeCell ref="AP27:AP28"/>
    <mergeCell ref="AQ27:AQ28"/>
    <mergeCell ref="AR27:AR28"/>
    <mergeCell ref="AS27:AS28"/>
    <mergeCell ref="AT27:AT28"/>
    <mergeCell ref="AU27:AU28"/>
    <mergeCell ref="AI27:AI28"/>
    <mergeCell ref="AJ27:AK27"/>
    <mergeCell ref="AL27:AL28"/>
    <mergeCell ref="AM27:AM28"/>
    <mergeCell ref="AN27:AN28"/>
    <mergeCell ref="AO27:AO28"/>
    <mergeCell ref="X27:Y27"/>
    <mergeCell ref="Z27:Z28"/>
    <mergeCell ref="W46:W47"/>
    <mergeCell ref="X46:X47"/>
    <mergeCell ref="Y46:Y47"/>
    <mergeCell ref="Z46:Z47"/>
    <mergeCell ref="L46:L47"/>
    <mergeCell ref="M46:M47"/>
    <mergeCell ref="N46:N47"/>
    <mergeCell ref="O46:Q46"/>
    <mergeCell ref="R46:S46"/>
    <mergeCell ref="T46:T47"/>
    <mergeCell ref="AR46:AR47"/>
    <mergeCell ref="AS46:AS47"/>
    <mergeCell ref="AT46:AT47"/>
    <mergeCell ref="B65:B66"/>
    <mergeCell ref="C65:C66"/>
    <mergeCell ref="D65:F65"/>
    <mergeCell ref="G65:H65"/>
    <mergeCell ref="J65:J66"/>
    <mergeCell ref="K65:K66"/>
    <mergeCell ref="L65:M65"/>
    <mergeCell ref="AL46:AL47"/>
    <mergeCell ref="AM46:AM47"/>
    <mergeCell ref="AN46:AN47"/>
    <mergeCell ref="AO46:AO47"/>
    <mergeCell ref="AP46:AP47"/>
    <mergeCell ref="AQ46:AQ47"/>
    <mergeCell ref="AE46:AE47"/>
    <mergeCell ref="AF46:AF47"/>
    <mergeCell ref="AG46:AH46"/>
    <mergeCell ref="AI46:AI47"/>
    <mergeCell ref="AJ46:AJ47"/>
    <mergeCell ref="AK46:AK47"/>
    <mergeCell ref="U46:U47"/>
    <mergeCell ref="V46:V47"/>
    <mergeCell ref="B93:B94"/>
    <mergeCell ref="C93:C94"/>
    <mergeCell ref="D93:F93"/>
    <mergeCell ref="G93:H93"/>
    <mergeCell ref="J93:J94"/>
    <mergeCell ref="K93:K94"/>
    <mergeCell ref="L93:L94"/>
    <mergeCell ref="X65:X66"/>
    <mergeCell ref="B84:B85"/>
    <mergeCell ref="C84:C85"/>
    <mergeCell ref="D84:F84"/>
    <mergeCell ref="G84:G85"/>
    <mergeCell ref="I84:I85"/>
    <mergeCell ref="J84:J85"/>
    <mergeCell ref="K84:L84"/>
    <mergeCell ref="M84:M85"/>
    <mergeCell ref="N84:N85"/>
    <mergeCell ref="N65:N66"/>
    <mergeCell ref="O65:O66"/>
    <mergeCell ref="P65:P66"/>
    <mergeCell ref="Q65:Q66"/>
    <mergeCell ref="R65:R66"/>
    <mergeCell ref="S65:S66"/>
    <mergeCell ref="X93:X94"/>
    <mergeCell ref="Y93:Y94"/>
    <mergeCell ref="M93:M94"/>
    <mergeCell ref="N93:N94"/>
    <mergeCell ref="O93:O94"/>
    <mergeCell ref="P93:P94"/>
    <mergeCell ref="Q93:Q94"/>
    <mergeCell ref="W93:W94"/>
    <mergeCell ref="O84:O85"/>
    <mergeCell ref="P84:P85"/>
    <mergeCell ref="Q84:Q85"/>
  </mergeCells>
  <conditionalFormatting sqref="A66:A70">
    <cfRule type="cellIs" dxfId="11" priority="1" operator="equal">
      <formula>"VAZIO"</formula>
    </cfRule>
    <cfRule type="cellIs" dxfId="10" priority="2" operator="equal">
      <formula>""""""</formula>
    </cfRule>
  </conditionalFormatting>
  <conditionalFormatting sqref="C67:C82">
    <cfRule type="cellIs" dxfId="9" priority="3" operator="equal">
      <formula>"VAZIO"</formula>
    </cfRule>
    <cfRule type="cellIs" dxfId="8" priority="4" operator="equal">
      <formula>""" """</formula>
    </cfRule>
    <cfRule type="cellIs" dxfId="7" priority="5" operator="equal">
      <formula>""""""</formula>
    </cfRule>
    <cfRule type="expression" dxfId="6" priority="6">
      <formula>""</formula>
    </cfRule>
    <cfRule type="expression" priority="7">
      <formula>"SE($C$64="""""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C180"/>
  <sheetViews>
    <sheetView topLeftCell="A7" zoomScale="80" zoomScaleNormal="80" workbookViewId="0">
      <selection activeCell="C5" sqref="C5"/>
    </sheetView>
  </sheetViews>
  <sheetFormatPr defaultRowHeight="15" x14ac:dyDescent="0.25"/>
  <cols>
    <col min="1" max="1" width="9.42578125" style="20" customWidth="1"/>
    <col min="2" max="2" width="8" style="183" customWidth="1"/>
    <col min="3" max="3" width="28.5703125" customWidth="1"/>
    <col min="4" max="6" width="4.7109375" customWidth="1"/>
    <col min="7" max="7" width="20" customWidth="1"/>
    <col min="8" max="8" width="15.5703125" customWidth="1"/>
    <col min="9" max="9" width="15.7109375" customWidth="1"/>
    <col min="10" max="10" width="32.140625" customWidth="1"/>
    <col min="11" max="11" width="15.42578125" customWidth="1"/>
    <col min="12" max="12" width="36.5703125" customWidth="1"/>
    <col min="13" max="13" width="39.140625" customWidth="1"/>
    <col min="14" max="14" width="21.28515625" customWidth="1"/>
    <col min="15" max="15" width="12.42578125" style="217" customWidth="1"/>
    <col min="16" max="16" width="12.42578125" style="218" customWidth="1"/>
    <col min="17" max="17" width="12.42578125" style="217" customWidth="1"/>
    <col min="18" max="18" width="12.42578125" style="218" customWidth="1"/>
    <col min="19" max="19" width="13" style="217" customWidth="1"/>
    <col min="20" max="20" width="15.42578125" style="217" customWidth="1"/>
    <col min="21" max="21" width="28.5703125" customWidth="1"/>
    <col min="22" max="22" width="6.140625" customWidth="1"/>
    <col min="23" max="23" width="28.5703125" customWidth="1"/>
    <col min="24" max="24" width="10.5703125" customWidth="1"/>
    <col min="25" max="25" width="15.7109375" style="20" customWidth="1"/>
    <col min="26" max="26" width="13.85546875" style="20" customWidth="1"/>
    <col min="27" max="27" width="18.7109375" style="20" customWidth="1"/>
    <col min="28" max="28" width="18.28515625" style="20" customWidth="1"/>
    <col min="29" max="29" width="11" customWidth="1"/>
    <col min="30" max="31" width="13.85546875" style="20" customWidth="1"/>
    <col min="32" max="32" width="18.5703125" style="20" customWidth="1"/>
    <col min="33" max="34" width="17.5703125" customWidth="1"/>
    <col min="35" max="35" width="22.5703125" customWidth="1"/>
    <col min="36" max="38" width="15.28515625" customWidth="1"/>
    <col min="39" max="39" width="22.5703125" customWidth="1"/>
    <col min="40" max="40" width="30.85546875" customWidth="1"/>
    <col min="41" max="42" width="24.7109375" customWidth="1"/>
    <col min="50" max="50" width="11.140625" customWidth="1"/>
    <col min="52" max="52" width="11.85546875" style="182" customWidth="1"/>
    <col min="53" max="53" width="8.85546875" style="215" customWidth="1"/>
    <col min="54" max="54" width="10.140625" style="215" customWidth="1"/>
    <col min="55" max="55" width="9.140625" style="215"/>
    <col min="57" max="57" width="10.5703125" customWidth="1"/>
    <col min="61" max="61" width="11.140625" customWidth="1"/>
    <col min="64" max="64" width="12.28515625" customWidth="1"/>
    <col min="65" max="66" width="10.5703125" customWidth="1"/>
    <col min="67" max="67" width="12" style="216" customWidth="1"/>
    <col min="68" max="76" width="11" customWidth="1"/>
  </cols>
  <sheetData>
    <row r="1" spans="1:76" x14ac:dyDescent="0.25">
      <c r="O1"/>
      <c r="P1"/>
      <c r="Q1"/>
      <c r="R1"/>
      <c r="S1"/>
      <c r="T1"/>
    </row>
    <row r="2" spans="1:76" ht="15.75" thickBot="1" x14ac:dyDescent="0.3">
      <c r="AW2" s="37"/>
      <c r="AX2" s="37"/>
      <c r="AY2" s="219" t="s">
        <v>327</v>
      </c>
      <c r="AZ2" s="220">
        <v>185</v>
      </c>
      <c r="BA2" s="679" t="s">
        <v>384</v>
      </c>
      <c r="BB2" s="679"/>
      <c r="BC2" s="679"/>
      <c r="BD2" s="679"/>
      <c r="BE2" s="679"/>
      <c r="BF2" s="40"/>
      <c r="BG2" s="221"/>
      <c r="BH2" s="40"/>
      <c r="BI2" s="40" t="s">
        <v>446</v>
      </c>
      <c r="BJ2" s="40"/>
      <c r="BK2" s="40"/>
      <c r="BL2" s="40"/>
      <c r="BM2" s="40"/>
      <c r="BN2" s="40"/>
      <c r="BO2" s="222"/>
      <c r="BP2" s="223" t="s">
        <v>93</v>
      </c>
      <c r="BQ2" s="733" t="s">
        <v>166</v>
      </c>
      <c r="BR2" s="733"/>
      <c r="BS2" s="733"/>
      <c r="BT2" s="734" t="s">
        <v>447</v>
      </c>
      <c r="BU2" s="734"/>
      <c r="BV2" s="734"/>
      <c r="BW2" s="734"/>
      <c r="BX2" s="734"/>
    </row>
    <row r="3" spans="1:76" s="170" customFormat="1" ht="15.75" customHeight="1" thickBot="1" x14ac:dyDescent="0.3">
      <c r="A3" s="37">
        <v>20</v>
      </c>
      <c r="B3" s="685" t="s">
        <v>329</v>
      </c>
      <c r="C3" s="646" t="s">
        <v>330</v>
      </c>
      <c r="D3" s="648" t="s">
        <v>331</v>
      </c>
      <c r="E3" s="649"/>
      <c r="F3" s="650"/>
      <c r="G3" s="651" t="s">
        <v>332</v>
      </c>
      <c r="H3" s="652"/>
      <c r="I3" s="168" t="s">
        <v>333</v>
      </c>
      <c r="J3" s="653" t="s">
        <v>334</v>
      </c>
      <c r="K3" s="653" t="s">
        <v>335</v>
      </c>
      <c r="L3" s="653" t="s">
        <v>336</v>
      </c>
      <c r="M3" s="653" t="s">
        <v>337</v>
      </c>
      <c r="N3" s="706" t="s">
        <v>445</v>
      </c>
      <c r="O3" s="653" t="s">
        <v>338</v>
      </c>
      <c r="P3" s="653"/>
      <c r="Q3" s="653" t="s">
        <v>339</v>
      </c>
      <c r="R3" s="653"/>
      <c r="S3" s="704" t="s">
        <v>377</v>
      </c>
      <c r="T3" s="705"/>
      <c r="U3" s="653" t="s">
        <v>344</v>
      </c>
      <c r="V3" s="653"/>
      <c r="W3" s="653" t="s">
        <v>345</v>
      </c>
      <c r="X3" s="653"/>
      <c r="Y3" s="702" t="s">
        <v>385</v>
      </c>
      <c r="Z3" s="702" t="s">
        <v>386</v>
      </c>
      <c r="AA3" s="702" t="s">
        <v>387</v>
      </c>
      <c r="AB3" s="702" t="s">
        <v>389</v>
      </c>
      <c r="AC3" s="636" t="s">
        <v>340</v>
      </c>
      <c r="AD3" s="686" t="s">
        <v>328</v>
      </c>
      <c r="AE3" s="687"/>
      <c r="AF3" s="688"/>
      <c r="AG3" s="636" t="s">
        <v>341</v>
      </c>
      <c r="AH3" s="636" t="s">
        <v>342</v>
      </c>
      <c r="AI3" s="675" t="s">
        <v>343</v>
      </c>
      <c r="AJ3" s="694" t="s">
        <v>448</v>
      </c>
      <c r="AK3" s="696" t="s">
        <v>404</v>
      </c>
      <c r="AL3" s="698" t="s">
        <v>405</v>
      </c>
      <c r="AM3" s="636" t="s">
        <v>346</v>
      </c>
      <c r="AN3" s="689" t="s">
        <v>347</v>
      </c>
      <c r="AO3" s="701" t="s">
        <v>449</v>
      </c>
      <c r="AP3" s="692" t="s">
        <v>450</v>
      </c>
      <c r="AQ3" s="642" t="s">
        <v>437</v>
      </c>
      <c r="AR3" s="642" t="s">
        <v>438</v>
      </c>
      <c r="AS3" s="169" t="s">
        <v>348</v>
      </c>
      <c r="AT3" s="169" t="s">
        <v>348</v>
      </c>
      <c r="AU3" s="169" t="s">
        <v>348</v>
      </c>
      <c r="AW3" s="710" t="s">
        <v>391</v>
      </c>
      <c r="AX3" s="710" t="s">
        <v>392</v>
      </c>
      <c r="AY3" s="674" t="s">
        <v>297</v>
      </c>
      <c r="AZ3" s="674"/>
      <c r="BA3" s="712" t="s">
        <v>393</v>
      </c>
      <c r="BB3" s="725" t="s">
        <v>451</v>
      </c>
      <c r="BC3" s="712" t="s">
        <v>394</v>
      </c>
      <c r="BD3" s="642" t="s">
        <v>368</v>
      </c>
      <c r="BE3" s="668" t="s">
        <v>395</v>
      </c>
      <c r="BF3" s="721" t="s">
        <v>396</v>
      </c>
      <c r="BG3" s="708" t="s">
        <v>452</v>
      </c>
      <c r="BH3" s="708" t="s">
        <v>453</v>
      </c>
      <c r="BI3" s="721" t="s">
        <v>454</v>
      </c>
      <c r="BJ3" s="642" t="s">
        <v>371</v>
      </c>
      <c r="BK3" s="668" t="s">
        <v>370</v>
      </c>
      <c r="BL3" s="642" t="s">
        <v>372</v>
      </c>
      <c r="BM3" s="723" t="s">
        <v>349</v>
      </c>
      <c r="BN3" s="717" t="s">
        <v>350</v>
      </c>
      <c r="BO3" s="719" t="s">
        <v>443</v>
      </c>
      <c r="BP3" s="634" t="s">
        <v>408</v>
      </c>
      <c r="BQ3" s="634" t="s">
        <v>167</v>
      </c>
      <c r="BR3" s="634" t="s">
        <v>173</v>
      </c>
      <c r="BS3" s="634" t="s">
        <v>178</v>
      </c>
      <c r="BT3" s="634" t="s">
        <v>429</v>
      </c>
      <c r="BU3" s="634" t="s">
        <v>430</v>
      </c>
      <c r="BV3" s="634" t="s">
        <v>431</v>
      </c>
      <c r="BW3" s="634" t="s">
        <v>432</v>
      </c>
      <c r="BX3" s="634" t="s">
        <v>433</v>
      </c>
    </row>
    <row r="4" spans="1:76" s="176" customFormat="1" ht="15.75" customHeight="1" thickBot="1" x14ac:dyDescent="0.3">
      <c r="A4" s="171" t="s">
        <v>16</v>
      </c>
      <c r="B4" s="691"/>
      <c r="C4" s="647"/>
      <c r="D4" s="172" t="s">
        <v>352</v>
      </c>
      <c r="E4" s="172" t="s">
        <v>353</v>
      </c>
      <c r="F4" s="172" t="s">
        <v>354</v>
      </c>
      <c r="G4" s="173" t="s">
        <v>355</v>
      </c>
      <c r="H4" s="173" t="s">
        <v>356</v>
      </c>
      <c r="I4" s="173" t="s">
        <v>357</v>
      </c>
      <c r="J4" s="654"/>
      <c r="K4" s="654"/>
      <c r="L4" s="654"/>
      <c r="M4" s="654"/>
      <c r="N4" s="707"/>
      <c r="O4" s="224" t="s">
        <v>358</v>
      </c>
      <c r="P4" s="225" t="s">
        <v>359</v>
      </c>
      <c r="Q4" s="224" t="s">
        <v>358</v>
      </c>
      <c r="R4" s="225" t="s">
        <v>359</v>
      </c>
      <c r="S4" s="226" t="s">
        <v>381</v>
      </c>
      <c r="T4" s="226" t="s">
        <v>382</v>
      </c>
      <c r="U4" s="174" t="s">
        <v>360</v>
      </c>
      <c r="V4" s="174" t="s">
        <v>361</v>
      </c>
      <c r="W4" s="174" t="s">
        <v>360</v>
      </c>
      <c r="X4" s="174" t="s">
        <v>361</v>
      </c>
      <c r="Y4" s="703"/>
      <c r="Z4" s="703"/>
      <c r="AA4" s="703"/>
      <c r="AB4" s="703"/>
      <c r="AC4" s="637"/>
      <c r="AD4" s="175" t="s">
        <v>349</v>
      </c>
      <c r="AE4" s="175" t="s">
        <v>350</v>
      </c>
      <c r="AF4" s="175" t="s">
        <v>351</v>
      </c>
      <c r="AG4" s="637"/>
      <c r="AH4" s="637"/>
      <c r="AI4" s="676"/>
      <c r="AJ4" s="695"/>
      <c r="AK4" s="697"/>
      <c r="AL4" s="699"/>
      <c r="AM4" s="637"/>
      <c r="AN4" s="700"/>
      <c r="AO4" s="701"/>
      <c r="AP4" s="693"/>
      <c r="AQ4" s="642"/>
      <c r="AR4" s="642"/>
      <c r="AS4" s="169" t="s">
        <v>362</v>
      </c>
      <c r="AT4" s="169" t="s">
        <v>363</v>
      </c>
      <c r="AU4" s="169" t="s">
        <v>364</v>
      </c>
      <c r="AW4" s="711"/>
      <c r="AX4" s="711"/>
      <c r="AY4" s="177" t="s">
        <v>365</v>
      </c>
      <c r="AZ4" s="227" t="s">
        <v>366</v>
      </c>
      <c r="BA4" s="713"/>
      <c r="BB4" s="726"/>
      <c r="BC4" s="713"/>
      <c r="BD4" s="643"/>
      <c r="BE4" s="669"/>
      <c r="BF4" s="722"/>
      <c r="BG4" s="709"/>
      <c r="BH4" s="709"/>
      <c r="BI4" s="722"/>
      <c r="BJ4" s="643"/>
      <c r="BK4" s="669"/>
      <c r="BL4" s="643"/>
      <c r="BM4" s="724"/>
      <c r="BN4" s="718"/>
      <c r="BO4" s="720"/>
      <c r="BP4" s="635"/>
      <c r="BQ4" s="635"/>
      <c r="BR4" s="635"/>
      <c r="BS4" s="635"/>
      <c r="BT4" s="635"/>
      <c r="BU4" s="635"/>
      <c r="BV4" s="635"/>
      <c r="BW4" s="635"/>
      <c r="BX4" s="635"/>
    </row>
    <row r="5" spans="1:76" ht="15.75" customHeight="1" x14ac:dyDescent="0.25">
      <c r="B5" s="179">
        <v>1</v>
      </c>
      <c r="C5" t="str">
        <f>IF(VAT!$C7="","",VAT!C7)</f>
        <v/>
      </c>
      <c r="G5" t="str">
        <f>IF(VAT!$C7="","",VAT!G7)</f>
        <v/>
      </c>
      <c r="H5" t="str">
        <f>IF(VAT!$C7="","",VAT!H7)</f>
        <v/>
      </c>
      <c r="I5" t="str">
        <f>IF(VAT!$C7="","",VAT!I7)</f>
        <v/>
      </c>
      <c r="J5" t="str">
        <f>IF(VAT!$C7="","",IF(VAT!J7="","",VAT!J7))</f>
        <v/>
      </c>
      <c r="K5" t="str">
        <f>IF(VAT!$C7="","",IF(VAT!K7="","",VAT!K7))</f>
        <v/>
      </c>
      <c r="L5" t="str">
        <f>IF(VAT!$C7="","",VAT!L7)</f>
        <v/>
      </c>
      <c r="M5" t="str">
        <f>IF(VAT!$C7="","",VAT!M7)</f>
        <v/>
      </c>
      <c r="N5" s="228"/>
      <c r="O5" s="217" t="str">
        <f>IF(VAT!$C7="","",VAT!N7)</f>
        <v/>
      </c>
      <c r="P5" s="218" t="str">
        <f>IF(VAT!$C7="","",VAT!O7)</f>
        <v/>
      </c>
      <c r="Q5" s="217" t="str">
        <f>IF(VAT!$C7="","",VAT!P7)</f>
        <v/>
      </c>
      <c r="R5" s="218" t="str">
        <f>IF(VAT!$C7="","",VAT!Q7)</f>
        <v/>
      </c>
      <c r="S5" s="229"/>
      <c r="T5" s="229"/>
      <c r="U5" t="str">
        <f>IF(VAT!$C7="","",VAT!V7)</f>
        <v/>
      </c>
      <c r="V5" t="str">
        <f>IF(VAT!$C7="","",VAT!W7)</f>
        <v/>
      </c>
      <c r="W5" t="str">
        <f>IF(VAT!$C7="","",VAT!X7)</f>
        <v/>
      </c>
      <c r="X5" t="str">
        <f>IF(VAT!$C7="","",VAT!Y7)</f>
        <v/>
      </c>
      <c r="Y5" s="230"/>
      <c r="Z5" s="230"/>
      <c r="AA5" s="230"/>
      <c r="AB5" s="230"/>
      <c r="AC5" t="str">
        <f>IF(VAT!$C7="","",VAT!R7)</f>
        <v/>
      </c>
      <c r="AD5" s="20" t="str">
        <f>IF(VAT!$C7="","",VAT!Z7)</f>
        <v/>
      </c>
      <c r="AE5" s="20" t="str">
        <f>IF(VAT!$C7="","",VAT!AA7)</f>
        <v/>
      </c>
      <c r="AF5" s="20" t="str">
        <f>IF(VAT!$C7="","",VAT!AB7)</f>
        <v/>
      </c>
      <c r="AG5" t="str">
        <f>IF(VAT!$C7="","",IF(VAT!S7="","",VAT!S7))</f>
        <v/>
      </c>
      <c r="AH5" t="str">
        <f>IF(VAT!$C7="","",IF(VAT!T7="","",VAT!T7))</f>
        <v/>
      </c>
      <c r="AI5" t="str">
        <f>IF(VAT!$C7="","",VAT!U7)</f>
        <v/>
      </c>
      <c r="AJ5" s="228"/>
      <c r="AK5" s="228"/>
      <c r="AL5" s="228"/>
      <c r="AM5" t="str">
        <f>IF(VAT!$C7="","",VAT!AC7)</f>
        <v/>
      </c>
      <c r="AN5" t="str">
        <f>IF(VAT!$C7="","",VAT!AD7)</f>
        <v/>
      </c>
      <c r="AO5" t="str">
        <f>IF(VAT!$C7="","",IDENTIF!$C$5)</f>
        <v/>
      </c>
      <c r="AP5" t="str">
        <f>IF(VAT!$C7="","",VAT!AC7)</f>
        <v/>
      </c>
      <c r="AQ5" s="231" t="str">
        <f>IF(VAT!$C7="","",VAT!B7)</f>
        <v/>
      </c>
      <c r="AR5" s="231" t="str">
        <f>IF(VAT!$C7="","",VLOOKUP(AO5,'AUX1'!$B$5:$E$53,3,FALSE))</f>
        <v/>
      </c>
      <c r="AS5" s="231" t="str">
        <f>IF(VAT!$C7="","",VAT!AF7)</f>
        <v/>
      </c>
      <c r="AT5" s="231" t="str">
        <f>IF(VAT!$C7="","",VAT!AG7)</f>
        <v/>
      </c>
      <c r="AU5" s="231" t="str">
        <f>IF(VAT!$C7="","",VAT!AH7)</f>
        <v/>
      </c>
      <c r="AW5" s="184">
        <f>IF(Y5="",0,Y5)</f>
        <v>0</v>
      </c>
      <c r="AX5" s="184">
        <f>IF(AA5="",0,AA5)</f>
        <v>0</v>
      </c>
      <c r="AY5" s="185" t="str">
        <f t="shared" ref="AY5:AY24" si="0">IF(AW5*AX5+IF(AC5="",0,AC5)=0,"",AW5*AX5+IF(AC5="",0,AC5))</f>
        <v/>
      </c>
      <c r="AZ5" s="232" t="str">
        <f t="shared" ref="AZ5:AZ24" si="1">IF(AY5="","",AY5*$AZ$2)</f>
        <v/>
      </c>
      <c r="BA5" s="233">
        <f>IF(Z5="",0,Z5)</f>
        <v>0</v>
      </c>
      <c r="BB5" s="233" t="str">
        <f t="shared" ref="BB5:BB24" si="2">IF(AG5="","",AG5)</f>
        <v/>
      </c>
      <c r="BC5" s="234">
        <f>AW5*BA5+IF(BB5="",0,BB5)</f>
        <v>0</v>
      </c>
      <c r="BD5" s="185" t="str">
        <f>IF(BC5="","",IF(AH5="","",VLOOKUP(AH5,'AUX1'!$S$6:$U$9,2,0)))</f>
        <v/>
      </c>
      <c r="BE5" s="188" t="str">
        <f>IF(BC5=0,"",BC5*BD5)</f>
        <v/>
      </c>
      <c r="BF5" s="189" t="str">
        <f t="shared" ref="BF5:BF24" si="3">IF(AB5="","",AB5)</f>
        <v/>
      </c>
      <c r="BG5" s="189" t="str">
        <f>IF(BA5=0,"",IF(BA5&lt;=300,'AUX1'!$T$12,IF(AND(BA5&gt;300,BA5&lt;=600),'AUX1'!$T$13,IF(AND(BA5&gt;600,BA5&lt;=900),'AUX1'!$T$14,IF(AND(BA5&gt;900,BA5&lt;=1200),'AUX1'!$T$15,IF(AND(BA5&gt;1200,BA5&lt;=1500),'AUX1'!$T$16,IF(BA5&gt;1500,'AUX1'!$T$17)))))))</f>
        <v/>
      </c>
      <c r="BH5" s="235" t="str">
        <f>IF(AW5=0,"",AW5*BF5)</f>
        <v/>
      </c>
      <c r="BI5" s="185" t="str">
        <f>IF(BC5=0,"",IF(ROUND(((Q5+R5)-(O5+P5))*24,0)=0,"",ROUND(((Q5+R5)-(O5+P5))*24,0)))</f>
        <v/>
      </c>
      <c r="BJ5" s="30" t="str">
        <f>IF(BC5=0,"",IF(BC5&lt;=300,'AUX1'!$T$12,IF(AND(BC5&gt;300,BC5&lt;=600),'AUX1'!$T$13,IF(AND(BC5&gt;600,BC5&lt;=900),'AUX1'!$T$14,IF(AND(BC5&gt;900,BC5&lt;=1200),'AUX1'!$T$15,IF(AND(BC5&gt;1200,BC5&lt;=1500),'AUX1'!$T$16,IF(BC5&gt;1500,'AUX1'!$T$17)))))))</f>
        <v/>
      </c>
      <c r="BK5" s="188" t="str">
        <f>IF(BC5=0,"",IF(AH5="","",VLOOKUP(AH5,'AUX1'!$S$6:$U$9,3,0)))</f>
        <v/>
      </c>
      <c r="BL5" s="190" t="str">
        <f>IF(((IF(BH5="",0,BH5*BG5))+(IF(BI5="",0,BI5*BJ5)))*(IF(BK5="",0,BK5))=0,"",((IF(BH5="",0,BH5*BG5))+(IF(BI5="",0,BI5*BJ5)))*(IF(BK5="",0,BK5)))</f>
        <v/>
      </c>
      <c r="BM5" s="191" t="str">
        <f>AD5</f>
        <v/>
      </c>
      <c r="BN5" s="191" t="str">
        <f>AE5</f>
        <v/>
      </c>
      <c r="BO5" s="236" t="str">
        <f>AF5</f>
        <v/>
      </c>
      <c r="BP5" s="237" t="str">
        <f t="shared" ref="BP5:BP24" si="4">IF(AK5="","",IF(AT5="FUN",AK5,""))</f>
        <v/>
      </c>
      <c r="BQ5" s="238" t="str">
        <f>IF(AK5="","",IF(AU5="6.1",AK5,""))</f>
        <v/>
      </c>
      <c r="BR5" s="238" t="str">
        <f>IF(AK5="","",IF(AU5="6.2",AK5,""))</f>
        <v/>
      </c>
      <c r="BS5" s="239" t="str">
        <f>IF(AK5="","",IF(AU5="6.3",AK5,""))</f>
        <v/>
      </c>
      <c r="BT5" s="211" t="str">
        <f>IF(AK5="","",IF(AU5="C-LAB",AK5,""))</f>
        <v/>
      </c>
      <c r="BU5" s="211" t="str">
        <f>IF(AK5="","",IF(AU5="O-LAB",AK5,""))</f>
        <v/>
      </c>
      <c r="BV5" s="211" t="str">
        <f>IF(AK5="","",IF(AU5="C-AEX",AK5,""))</f>
        <v/>
      </c>
      <c r="BW5" s="211" t="str">
        <f>IF(AK5="","",IF(AU5="O-AEX",AK5,""))</f>
        <v/>
      </c>
      <c r="BX5" s="211" t="str">
        <f>IF(AK5="","",IF(AU5="M-CC",AK5,""))</f>
        <v/>
      </c>
    </row>
    <row r="6" spans="1:76" ht="15.75" customHeight="1" x14ac:dyDescent="0.25">
      <c r="B6" s="179">
        <v>2</v>
      </c>
      <c r="C6" t="str">
        <f>IF(VAT!$C8="","",VAT!C8)</f>
        <v/>
      </c>
      <c r="G6" t="str">
        <f>IF(VAT!$C8="","",VAT!G8)</f>
        <v/>
      </c>
      <c r="H6" t="str">
        <f>IF(VAT!$C8="","",VAT!H8)</f>
        <v/>
      </c>
      <c r="I6" t="str">
        <f>IF(VAT!$C8="","",VAT!I8)</f>
        <v/>
      </c>
      <c r="J6" t="str">
        <f>IF(VAT!$C8="","",IF(VAT!J8="","",VAT!J8))</f>
        <v/>
      </c>
      <c r="K6" t="str">
        <f>IF(VAT!$C8="","",IF(VAT!K8="","",VAT!K8))</f>
        <v/>
      </c>
      <c r="L6" t="str">
        <f>IF(VAT!$C8="","",VAT!L8)</f>
        <v/>
      </c>
      <c r="M6" t="str">
        <f>IF(VAT!$C8="","",VAT!M8)</f>
        <v/>
      </c>
      <c r="N6" s="228"/>
      <c r="O6" s="217" t="str">
        <f>IF(VAT!$C8="","",VAT!N8)</f>
        <v/>
      </c>
      <c r="P6" s="218" t="str">
        <f>IF(VAT!$C8="","",VAT!O8)</f>
        <v/>
      </c>
      <c r="Q6" s="217" t="str">
        <f>IF(VAT!$C8="","",VAT!P8)</f>
        <v/>
      </c>
      <c r="R6" s="218" t="str">
        <f>IF(VAT!$C8="","",VAT!Q8)</f>
        <v/>
      </c>
      <c r="S6" s="229"/>
      <c r="T6" s="229"/>
      <c r="U6" t="str">
        <f>IF(VAT!$C8="","",VAT!V8)</f>
        <v/>
      </c>
      <c r="V6" t="str">
        <f>IF(VAT!$C8="","",VAT!W8)</f>
        <v/>
      </c>
      <c r="W6" t="str">
        <f>IF(VAT!$C8="","",VAT!X8)</f>
        <v/>
      </c>
      <c r="X6" t="str">
        <f>IF(VAT!$C8="","",VAT!Y8)</f>
        <v/>
      </c>
      <c r="Y6" s="230"/>
      <c r="Z6" s="230"/>
      <c r="AA6" s="230"/>
      <c r="AB6" s="230"/>
      <c r="AC6" t="str">
        <f>IF(VAT!$C8="","",VAT!R8)</f>
        <v/>
      </c>
      <c r="AD6" s="20" t="str">
        <f>IF(VAT!$C8="","",VAT!Z8)</f>
        <v/>
      </c>
      <c r="AE6" s="20" t="str">
        <f>IF(VAT!$C8="","",VAT!AA8)</f>
        <v/>
      </c>
      <c r="AF6" s="20" t="str">
        <f>IF(VAT!$C8="","",VAT!AB8)</f>
        <v/>
      </c>
      <c r="AG6" t="str">
        <f>IF(VAT!$C8="","",IF(VAT!S8="","",VAT!S8))</f>
        <v/>
      </c>
      <c r="AH6" t="str">
        <f>IF(VAT!$C8="","",IF(VAT!T8="","",VAT!T8))</f>
        <v/>
      </c>
      <c r="AI6" t="str">
        <f>IF(VAT!$C8="","",VAT!U8)</f>
        <v/>
      </c>
      <c r="AJ6" s="228"/>
      <c r="AK6" s="228"/>
      <c r="AL6" s="228"/>
      <c r="AM6" t="str">
        <f>IF(VAT!$C8="","",VAT!AC8)</f>
        <v/>
      </c>
      <c r="AN6" t="str">
        <f>IF(VAT!$C8="","",VAT!AD8)</f>
        <v/>
      </c>
      <c r="AO6" t="str">
        <f>IF(VAT!$C8="","",IDENTIF!$C$5)</f>
        <v/>
      </c>
      <c r="AP6" t="str">
        <f>IF(VAT!$C8="","",VAT!AC8)</f>
        <v/>
      </c>
      <c r="AQ6" s="231" t="str">
        <f>IF(VAT!$C8="","",VAT!B8)</f>
        <v/>
      </c>
      <c r="AR6" s="231" t="str">
        <f>IF(VAT!$C8="","",VLOOKUP(AO6,'AUX1'!$B$5:$E$53,3,FALSE))</f>
        <v/>
      </c>
      <c r="AS6" s="231" t="str">
        <f>IF(VAT!$C8="","",VAT!AF8)</f>
        <v/>
      </c>
      <c r="AT6" s="231" t="str">
        <f>IF(VAT!$C8="","",VAT!AG8)</f>
        <v/>
      </c>
      <c r="AU6" s="231" t="str">
        <f>IF(VAT!$C8="","",VAT!AH8)</f>
        <v/>
      </c>
      <c r="AW6" s="184">
        <f t="shared" ref="AW6:AW24" si="5">IF(Y6="",0,Y6)</f>
        <v>0</v>
      </c>
      <c r="AX6" s="184">
        <f t="shared" ref="AX6:AX24" si="6">IF(AA6="",0,AA6)</f>
        <v>0</v>
      </c>
      <c r="AY6" s="185" t="str">
        <f t="shared" si="0"/>
        <v/>
      </c>
      <c r="AZ6" s="232" t="str">
        <f t="shared" si="1"/>
        <v/>
      </c>
      <c r="BA6" s="233">
        <f t="shared" ref="BA6:BA24" si="7">IF(Z6="",0,Z6)</f>
        <v>0</v>
      </c>
      <c r="BB6" s="233" t="str">
        <f t="shared" si="2"/>
        <v/>
      </c>
      <c r="BC6" s="234">
        <f t="shared" ref="BC6:BC24" si="8">AW6*BA6+IF(BB6="",0,BB6)</f>
        <v>0</v>
      </c>
      <c r="BD6" s="185" t="str">
        <f>IF(BC6="","",IF(AH6="","",VLOOKUP(AH6,'AUX1'!$S$6:$U$9,2,0)))</f>
        <v/>
      </c>
      <c r="BE6" s="188" t="str">
        <f t="shared" ref="BE6:BE24" si="9">IF(BC6=0,"",BC6*BD6)</f>
        <v/>
      </c>
      <c r="BF6" s="189" t="str">
        <f t="shared" si="3"/>
        <v/>
      </c>
      <c r="BG6" s="189" t="str">
        <f>IF(BA6=0,"",IF(BA6&lt;=300,'AUX1'!$T$12,IF(AND(BA6&gt;300,BA6&lt;=600),'AUX1'!$T$13,IF(AND(BA6&gt;600,BA6&lt;=900),'AUX1'!$T$14,IF(AND(BA6&gt;900,BA6&lt;=1200),'AUX1'!$T$15,IF(AND(BA6&gt;1200,BA6&lt;=1500),'AUX1'!$T$16,IF(BA6&gt;1500,'AUX1'!$T$17)))))))</f>
        <v/>
      </c>
      <c r="BH6" s="235" t="str">
        <f t="shared" ref="BH6:BH24" si="10">IF(AW6=0,"",AW6*BF6)</f>
        <v/>
      </c>
      <c r="BI6" s="185" t="str">
        <f t="shared" ref="BI6:BI24" si="11">IF(BC6=0,"",IF(ROUND(((Q6+R6)-(O6+P6))*24,0)=0,"",ROUND(((Q6+R6)-(O6+P6))*24,0)))</f>
        <v/>
      </c>
      <c r="BJ6" s="30" t="str">
        <f>IF(BC6=0,"",IF(BC6&lt;=300,'AUX1'!$T$12,IF(AND(BC6&gt;300,BC6&lt;=600),'AUX1'!$T$13,IF(AND(BC6&gt;600,BC6&lt;=900),'AUX1'!$T$14,IF(AND(BC6&gt;900,BC6&lt;=1200),'AUX1'!$T$15,IF(AND(BC6&gt;1200,BC6&lt;=1500),'AUX1'!$T$16,IF(BC6&gt;1500,'AUX1'!$T$17)))))))</f>
        <v/>
      </c>
      <c r="BK6" s="188" t="str">
        <f>IF(BC6=0,"",IF(AH6="","",VLOOKUP(AH6,'AUX1'!$S$6:$U$9,3,0)))</f>
        <v/>
      </c>
      <c r="BL6" s="190" t="str">
        <f t="shared" ref="BL6:BL24" si="12">IF(((IF(BH6="",0,BH6*BG6))+(IF(BI6="",0,BI6*BJ6)))*(IF(BK6="",0,BK6))=0,"",((IF(BH6="",0,BH6*BG6))+(IF(BI6="",0,BI6*BJ6)))*(IF(BK6="",0,BK6)))</f>
        <v/>
      </c>
      <c r="BM6" s="191" t="str">
        <f t="shared" ref="BM6:BO24" si="13">AD6</f>
        <v/>
      </c>
      <c r="BN6" s="191" t="str">
        <f t="shared" si="13"/>
        <v/>
      </c>
      <c r="BO6" s="236" t="str">
        <f t="shared" si="13"/>
        <v/>
      </c>
      <c r="BP6" s="237" t="str">
        <f t="shared" si="4"/>
        <v/>
      </c>
      <c r="BQ6" s="238" t="str">
        <f t="shared" ref="BQ6:BQ24" si="14">IF(AK6="","",IF(AS6="6.1",AK6,""))</f>
        <v/>
      </c>
      <c r="BR6" s="238" t="str">
        <f t="shared" ref="BR6:BR24" si="15">IF(AK6="","",IF(AS6="6.2",AK6,""))</f>
        <v/>
      </c>
      <c r="BS6" s="239" t="str">
        <f t="shared" ref="BS6:BS24" si="16">IF(AK6="","",IF(AS6="6.3",AK6,""))</f>
        <v/>
      </c>
      <c r="BT6" s="211" t="str">
        <f t="shared" ref="BT6:BT24" si="17">IF(AK6="","",IF(AU6="C-LAB",AK6,""))</f>
        <v/>
      </c>
      <c r="BU6" s="211" t="str">
        <f t="shared" ref="BU6:BU24" si="18">IF(AK6="","",IF(AU6="O-LAB",AK6,""))</f>
        <v/>
      </c>
      <c r="BV6" s="211" t="str">
        <f t="shared" ref="BV6:BV24" si="19">IF(AK6="","",IF(AU6="C-AEX",AK6,""))</f>
        <v/>
      </c>
      <c r="BW6" s="211" t="str">
        <f t="shared" ref="BW6:BW24" si="20">IF(AK6="","",IF(AU6="O-AEX",AK6,""))</f>
        <v/>
      </c>
      <c r="BX6" s="211" t="str">
        <f t="shared" ref="BX6:BX24" si="21">IF(AK6="","",IF(AU6="M-CC",AK6,""))</f>
        <v/>
      </c>
    </row>
    <row r="7" spans="1:76" ht="15.75" customHeight="1" x14ac:dyDescent="0.25">
      <c r="B7" s="179">
        <v>3</v>
      </c>
      <c r="C7" t="str">
        <f>IF(VAT!$C9="","",VAT!C9)</f>
        <v/>
      </c>
      <c r="G7" t="str">
        <f>IF(VAT!$C9="","",VAT!G9)</f>
        <v/>
      </c>
      <c r="H7" t="str">
        <f>IF(VAT!$C9="","",VAT!H9)</f>
        <v/>
      </c>
      <c r="I7" t="str">
        <f>IF(VAT!$C9="","",VAT!I9)</f>
        <v/>
      </c>
      <c r="J7" t="str">
        <f>IF(VAT!$C9="","",IF(VAT!J9="","",VAT!J9))</f>
        <v/>
      </c>
      <c r="K7" t="str">
        <f>IF(VAT!$C9="","",IF(VAT!K9="","",VAT!K9))</f>
        <v/>
      </c>
      <c r="L7" t="str">
        <f>IF(VAT!$C9="","",VAT!L9)</f>
        <v/>
      </c>
      <c r="M7" t="str">
        <f>IF(VAT!$C9="","",VAT!M9)</f>
        <v/>
      </c>
      <c r="N7" s="228"/>
      <c r="O7" s="217" t="str">
        <f>IF(VAT!$C9="","",VAT!N9)</f>
        <v/>
      </c>
      <c r="P7" s="218" t="str">
        <f>IF(VAT!$C9="","",VAT!O9)</f>
        <v/>
      </c>
      <c r="Q7" s="217" t="str">
        <f>IF(VAT!$C9="","",VAT!P9)</f>
        <v/>
      </c>
      <c r="R7" s="218" t="str">
        <f>IF(VAT!$C9="","",VAT!Q9)</f>
        <v/>
      </c>
      <c r="S7" s="229"/>
      <c r="T7" s="229"/>
      <c r="U7" t="str">
        <f>IF(VAT!$C9="","",VAT!V9)</f>
        <v/>
      </c>
      <c r="V7" t="str">
        <f>IF(VAT!$C9="","",VAT!W9)</f>
        <v/>
      </c>
      <c r="W7" t="str">
        <f>IF(VAT!$C9="","",VAT!X9)</f>
        <v/>
      </c>
      <c r="X7" t="str">
        <f>IF(VAT!$C9="","",VAT!Y9)</f>
        <v/>
      </c>
      <c r="Y7" s="230"/>
      <c r="Z7" s="230"/>
      <c r="AA7" s="230"/>
      <c r="AB7" s="230"/>
      <c r="AC7" t="str">
        <f>IF(VAT!$C9="","",VAT!R9)</f>
        <v/>
      </c>
      <c r="AD7" s="20" t="str">
        <f>IF(VAT!$C9="","",VAT!Z9)</f>
        <v/>
      </c>
      <c r="AE7" s="20" t="str">
        <f>IF(VAT!$C9="","",VAT!AA9)</f>
        <v/>
      </c>
      <c r="AF7" s="20" t="str">
        <f>IF(VAT!$C9="","",VAT!AB9)</f>
        <v/>
      </c>
      <c r="AG7" t="str">
        <f>IF(VAT!$C9="","",IF(VAT!S9="","",VAT!S9))</f>
        <v/>
      </c>
      <c r="AH7" t="str">
        <f>IF(VAT!$C9="","",IF(VAT!T9="","",VAT!T9))</f>
        <v/>
      </c>
      <c r="AI7" t="str">
        <f>IF(VAT!$C9="","",VAT!U9)</f>
        <v/>
      </c>
      <c r="AJ7" s="228"/>
      <c r="AK7" s="228"/>
      <c r="AL7" s="228"/>
      <c r="AM7" t="str">
        <f>IF(VAT!$C9="","",VAT!AC9)</f>
        <v/>
      </c>
      <c r="AN7" t="str">
        <f>IF(VAT!$C9="","",VAT!AD9)</f>
        <v/>
      </c>
      <c r="AO7" t="str">
        <f>IF(VAT!$C9="","",IDENTIF!$C$5)</f>
        <v/>
      </c>
      <c r="AP7" t="str">
        <f>IF(VAT!$C9="","",VAT!AC9)</f>
        <v/>
      </c>
      <c r="AQ7" s="231" t="str">
        <f>IF(VAT!$C9="","",VAT!B9)</f>
        <v/>
      </c>
      <c r="AR7" s="231" t="str">
        <f>IF(VAT!$C9="","",VLOOKUP(AO7,'AUX1'!$B$5:$E$53,3,FALSE))</f>
        <v/>
      </c>
      <c r="AS7" s="231" t="str">
        <f>IF(VAT!$C9="","",VAT!AF9)</f>
        <v/>
      </c>
      <c r="AT7" s="231" t="str">
        <f>IF(VAT!$C9="","",VAT!AG9)</f>
        <v/>
      </c>
      <c r="AU7" s="231" t="str">
        <f>IF(VAT!$C9="","",VAT!AH9)</f>
        <v/>
      </c>
      <c r="AW7" s="184">
        <f t="shared" si="5"/>
        <v>0</v>
      </c>
      <c r="AX7" s="184">
        <f t="shared" si="6"/>
        <v>0</v>
      </c>
      <c r="AY7" s="185" t="str">
        <f t="shared" si="0"/>
        <v/>
      </c>
      <c r="AZ7" s="232" t="str">
        <f t="shared" si="1"/>
        <v/>
      </c>
      <c r="BA7" s="233">
        <f t="shared" si="7"/>
        <v>0</v>
      </c>
      <c r="BB7" s="233" t="str">
        <f t="shared" si="2"/>
        <v/>
      </c>
      <c r="BC7" s="234">
        <f t="shared" si="8"/>
        <v>0</v>
      </c>
      <c r="BD7" s="185" t="str">
        <f>IF(BC7="","",IF(AH7="","",VLOOKUP(AH7,'AUX1'!$S$6:$U$9,2,0)))</f>
        <v/>
      </c>
      <c r="BE7" s="188" t="str">
        <f t="shared" si="9"/>
        <v/>
      </c>
      <c r="BF7" s="189" t="str">
        <f t="shared" si="3"/>
        <v/>
      </c>
      <c r="BG7" s="189" t="str">
        <f>IF(BA7=0,"",IF(BA7&lt;=300,'AUX1'!$T$12,IF(AND(BA7&gt;300,BA7&lt;=600),'AUX1'!$T$13,IF(AND(BA7&gt;600,BA7&lt;=900),'AUX1'!$T$14,IF(AND(BA7&gt;900,BA7&lt;=1200),'AUX1'!$T$15,IF(AND(BA7&gt;1200,BA7&lt;=1500),'AUX1'!$T$16,IF(BA7&gt;1500,'AUX1'!$T$17)))))))</f>
        <v/>
      </c>
      <c r="BH7" s="235" t="str">
        <f t="shared" si="10"/>
        <v/>
      </c>
      <c r="BI7" s="185" t="str">
        <f t="shared" si="11"/>
        <v/>
      </c>
      <c r="BJ7" s="30" t="str">
        <f>IF(BC7=0,"",IF(BC7&lt;=300,'AUX1'!$T$12,IF(AND(BC7&gt;300,BC7&lt;=600),'AUX1'!$T$13,IF(AND(BC7&gt;600,BC7&lt;=900),'AUX1'!$T$14,IF(AND(BC7&gt;900,BC7&lt;=1200),'AUX1'!$T$15,IF(AND(BC7&gt;1200,BC7&lt;=1500),'AUX1'!$T$16,IF(BC7&gt;1500,'AUX1'!$T$17)))))))</f>
        <v/>
      </c>
      <c r="BK7" s="188" t="str">
        <f>IF(BC7=0,"",IF(AH7="","",VLOOKUP(AH7,'AUX1'!$S$6:$U$9,3,0)))</f>
        <v/>
      </c>
      <c r="BL7" s="190" t="str">
        <f t="shared" si="12"/>
        <v/>
      </c>
      <c r="BM7" s="191" t="str">
        <f t="shared" si="13"/>
        <v/>
      </c>
      <c r="BN7" s="191" t="str">
        <f t="shared" si="13"/>
        <v/>
      </c>
      <c r="BO7" s="236" t="str">
        <f t="shared" si="13"/>
        <v/>
      </c>
      <c r="BP7" s="237" t="str">
        <f t="shared" si="4"/>
        <v/>
      </c>
      <c r="BQ7" s="238" t="str">
        <f t="shared" si="14"/>
        <v/>
      </c>
      <c r="BR7" s="238" t="str">
        <f t="shared" si="15"/>
        <v/>
      </c>
      <c r="BS7" s="239" t="str">
        <f t="shared" si="16"/>
        <v/>
      </c>
      <c r="BT7" s="211" t="str">
        <f t="shared" si="17"/>
        <v/>
      </c>
      <c r="BU7" s="211" t="str">
        <f t="shared" si="18"/>
        <v/>
      </c>
      <c r="BV7" s="211" t="str">
        <f t="shared" si="19"/>
        <v/>
      </c>
      <c r="BW7" s="211" t="str">
        <f t="shared" si="20"/>
        <v/>
      </c>
      <c r="BX7" s="211" t="str">
        <f t="shared" si="21"/>
        <v/>
      </c>
    </row>
    <row r="8" spans="1:76" ht="15.75" customHeight="1" x14ac:dyDescent="0.25">
      <c r="B8" s="179">
        <v>4</v>
      </c>
      <c r="C8" t="str">
        <f>IF(VAT!$C10="","",VAT!C10)</f>
        <v/>
      </c>
      <c r="G8" t="str">
        <f>IF(VAT!$C10="","",VAT!G10)</f>
        <v/>
      </c>
      <c r="H8" t="str">
        <f>IF(VAT!$C10="","",VAT!H10)</f>
        <v/>
      </c>
      <c r="I8" t="str">
        <f>IF(VAT!$C10="","",VAT!I10)</f>
        <v/>
      </c>
      <c r="J8" t="str">
        <f>IF(VAT!$C10="","",IF(VAT!J10="","",VAT!J10))</f>
        <v/>
      </c>
      <c r="K8" t="str">
        <f>IF(VAT!$C10="","",IF(VAT!K10="","",VAT!K10))</f>
        <v/>
      </c>
      <c r="L8" t="str">
        <f>IF(VAT!$C10="","",VAT!L10)</f>
        <v/>
      </c>
      <c r="M8" t="str">
        <f>IF(VAT!$C10="","",VAT!M10)</f>
        <v/>
      </c>
      <c r="N8" s="228"/>
      <c r="O8" s="217" t="str">
        <f>IF(VAT!$C10="","",VAT!N10)</f>
        <v/>
      </c>
      <c r="P8" s="218" t="str">
        <f>IF(VAT!$C10="","",VAT!O10)</f>
        <v/>
      </c>
      <c r="Q8" s="217" t="str">
        <f>IF(VAT!$C10="","",VAT!P10)</f>
        <v/>
      </c>
      <c r="R8" s="218" t="str">
        <f>IF(VAT!$C10="","",VAT!Q10)</f>
        <v/>
      </c>
      <c r="S8" s="229"/>
      <c r="T8" s="229"/>
      <c r="U8" t="str">
        <f>IF(VAT!$C10="","",VAT!V10)</f>
        <v/>
      </c>
      <c r="V8" t="str">
        <f>IF(VAT!$C10="","",VAT!W10)</f>
        <v/>
      </c>
      <c r="W8" t="str">
        <f>IF(VAT!$C10="","",VAT!X10)</f>
        <v/>
      </c>
      <c r="X8" t="str">
        <f>IF(VAT!$C10="","",VAT!Y10)</f>
        <v/>
      </c>
      <c r="Y8" s="230"/>
      <c r="Z8" s="230"/>
      <c r="AA8" s="230"/>
      <c r="AB8" s="230"/>
      <c r="AC8" t="str">
        <f>IF(VAT!$C10="","",VAT!R10)</f>
        <v/>
      </c>
      <c r="AD8" s="20" t="str">
        <f>IF(VAT!$C10="","",VAT!Z10)</f>
        <v/>
      </c>
      <c r="AE8" s="20" t="str">
        <f>IF(VAT!$C10="","",VAT!AA10)</f>
        <v/>
      </c>
      <c r="AF8" s="20" t="str">
        <f>IF(VAT!$C10="","",VAT!AB10)</f>
        <v/>
      </c>
      <c r="AG8" t="str">
        <f>IF(VAT!$C10="","",IF(VAT!S10="","",VAT!S10))</f>
        <v/>
      </c>
      <c r="AH8" t="str">
        <f>IF(VAT!$C10="","",IF(VAT!T10="","",VAT!T10))</f>
        <v/>
      </c>
      <c r="AI8" t="str">
        <f>IF(VAT!$C10="","",VAT!U10)</f>
        <v/>
      </c>
      <c r="AJ8" s="228"/>
      <c r="AK8" s="228"/>
      <c r="AL8" s="228"/>
      <c r="AM8" t="str">
        <f>IF(VAT!$C10="","",VAT!AC10)</f>
        <v/>
      </c>
      <c r="AN8" t="str">
        <f>IF(VAT!$C10="","",VAT!AD10)</f>
        <v/>
      </c>
      <c r="AO8" t="str">
        <f>IF(VAT!$C10="","",IDENTIF!$C$5)</f>
        <v/>
      </c>
      <c r="AP8" t="str">
        <f>IF(VAT!$C10="","",VAT!AC10)</f>
        <v/>
      </c>
      <c r="AQ8" s="231" t="str">
        <f>IF(VAT!$C10="","",VAT!B10)</f>
        <v/>
      </c>
      <c r="AR8" s="231" t="str">
        <f>IF(VAT!$C10="","",VLOOKUP(AO8,'AUX1'!$B$5:$E$53,3,FALSE))</f>
        <v/>
      </c>
      <c r="AS8" s="231" t="str">
        <f>IF(VAT!$C10="","",VAT!AF10)</f>
        <v/>
      </c>
      <c r="AT8" s="231" t="str">
        <f>IF(VAT!$C10="","",VAT!AG10)</f>
        <v/>
      </c>
      <c r="AU8" s="231" t="str">
        <f>IF(VAT!$C10="","",VAT!AH10)</f>
        <v/>
      </c>
      <c r="AW8" s="184">
        <f t="shared" si="5"/>
        <v>0</v>
      </c>
      <c r="AX8" s="184">
        <f t="shared" si="6"/>
        <v>0</v>
      </c>
      <c r="AY8" s="185" t="str">
        <f t="shared" si="0"/>
        <v/>
      </c>
      <c r="AZ8" s="232" t="str">
        <f t="shared" si="1"/>
        <v/>
      </c>
      <c r="BA8" s="233">
        <f t="shared" si="7"/>
        <v>0</v>
      </c>
      <c r="BB8" s="233" t="str">
        <f t="shared" si="2"/>
        <v/>
      </c>
      <c r="BC8" s="234">
        <f t="shared" si="8"/>
        <v>0</v>
      </c>
      <c r="BD8" s="185" t="str">
        <f>IF(BC8="","",IF(AH8="","",VLOOKUP(AH8,'AUX1'!$S$6:$U$9,2,0)))</f>
        <v/>
      </c>
      <c r="BE8" s="188" t="str">
        <f t="shared" si="9"/>
        <v/>
      </c>
      <c r="BF8" s="189" t="str">
        <f t="shared" si="3"/>
        <v/>
      </c>
      <c r="BG8" s="189" t="str">
        <f>IF(BA8=0,"",IF(BA8&lt;=300,'AUX1'!$T$12,IF(AND(BA8&gt;300,BA8&lt;=600),'AUX1'!$T$13,IF(AND(BA8&gt;600,BA8&lt;=900),'AUX1'!$T$14,IF(AND(BA8&gt;900,BA8&lt;=1200),'AUX1'!$T$15,IF(AND(BA8&gt;1200,BA8&lt;=1500),'AUX1'!$T$16,IF(BA8&gt;1500,'AUX1'!$T$17)))))))</f>
        <v/>
      </c>
      <c r="BH8" s="235" t="str">
        <f t="shared" si="10"/>
        <v/>
      </c>
      <c r="BI8" s="185" t="str">
        <f t="shared" si="11"/>
        <v/>
      </c>
      <c r="BJ8" s="30" t="str">
        <f>IF(BC8=0,"",IF(BC8&lt;=300,'AUX1'!$T$12,IF(AND(BC8&gt;300,BC8&lt;=600),'AUX1'!$T$13,IF(AND(BC8&gt;600,BC8&lt;=900),'AUX1'!$T$14,IF(AND(BC8&gt;900,BC8&lt;=1200),'AUX1'!$T$15,IF(AND(BC8&gt;1200,BC8&lt;=1500),'AUX1'!$T$16,IF(BC8&gt;1500,'AUX1'!$T$17)))))))</f>
        <v/>
      </c>
      <c r="BK8" s="188" t="str">
        <f>IF(BC8=0,"",IF(AH8="","",VLOOKUP(AH8,'AUX1'!$S$6:$U$9,3,0)))</f>
        <v/>
      </c>
      <c r="BL8" s="190" t="str">
        <f t="shared" si="12"/>
        <v/>
      </c>
      <c r="BM8" s="191" t="str">
        <f t="shared" si="13"/>
        <v/>
      </c>
      <c r="BN8" s="191" t="str">
        <f t="shared" si="13"/>
        <v/>
      </c>
      <c r="BO8" s="236" t="str">
        <f t="shared" si="13"/>
        <v/>
      </c>
      <c r="BP8" s="237" t="str">
        <f t="shared" si="4"/>
        <v/>
      </c>
      <c r="BQ8" s="238" t="str">
        <f t="shared" si="14"/>
        <v/>
      </c>
      <c r="BR8" s="238" t="str">
        <f t="shared" si="15"/>
        <v/>
      </c>
      <c r="BS8" s="239" t="str">
        <f t="shared" si="16"/>
        <v/>
      </c>
      <c r="BT8" s="211" t="str">
        <f t="shared" si="17"/>
        <v/>
      </c>
      <c r="BU8" s="211" t="str">
        <f t="shared" si="18"/>
        <v/>
      </c>
      <c r="BV8" s="211" t="str">
        <f t="shared" si="19"/>
        <v/>
      </c>
      <c r="BW8" s="211" t="str">
        <f t="shared" si="20"/>
        <v/>
      </c>
      <c r="BX8" s="211" t="str">
        <f t="shared" si="21"/>
        <v/>
      </c>
    </row>
    <row r="9" spans="1:76" ht="15.75" customHeight="1" x14ac:dyDescent="0.25">
      <c r="B9" s="179">
        <v>5</v>
      </c>
      <c r="C9" t="str">
        <f>IF(VAT!$C11="","",VAT!C11)</f>
        <v/>
      </c>
      <c r="G9" t="str">
        <f>IF(VAT!$C11="","",VAT!G11)</f>
        <v/>
      </c>
      <c r="H9" t="str">
        <f>IF(VAT!$C11="","",VAT!H11)</f>
        <v/>
      </c>
      <c r="I9" t="str">
        <f>IF(VAT!$C11="","",VAT!I11)</f>
        <v/>
      </c>
      <c r="J9" t="str">
        <f>IF(VAT!$C11="","",IF(VAT!J11="","",VAT!J11))</f>
        <v/>
      </c>
      <c r="K9" t="str">
        <f>IF(VAT!$C11="","",IF(VAT!K11="","",VAT!K11))</f>
        <v/>
      </c>
      <c r="L9" t="str">
        <f>IF(VAT!$C11="","",VAT!L11)</f>
        <v/>
      </c>
      <c r="M9" t="str">
        <f>IF(VAT!$C11="","",VAT!M11)</f>
        <v/>
      </c>
      <c r="N9" s="228"/>
      <c r="O9" s="217" t="str">
        <f>IF(VAT!$C11="","",VAT!N11)</f>
        <v/>
      </c>
      <c r="P9" s="218" t="str">
        <f>IF(VAT!$C11="","",VAT!O11)</f>
        <v/>
      </c>
      <c r="Q9" s="217" t="str">
        <f>IF(VAT!$C11="","",VAT!P11)</f>
        <v/>
      </c>
      <c r="R9" s="218" t="str">
        <f>IF(VAT!$C11="","",VAT!Q11)</f>
        <v/>
      </c>
      <c r="S9" s="229"/>
      <c r="T9" s="229"/>
      <c r="U9" t="str">
        <f>IF(VAT!$C11="","",VAT!V11)</f>
        <v/>
      </c>
      <c r="V9" t="str">
        <f>IF(VAT!$C11="","",VAT!W11)</f>
        <v/>
      </c>
      <c r="W9" t="str">
        <f>IF(VAT!$C11="","",VAT!X11)</f>
        <v/>
      </c>
      <c r="X9" t="str">
        <f>IF(VAT!$C11="","",VAT!Y11)</f>
        <v/>
      </c>
      <c r="Y9" s="230"/>
      <c r="Z9" s="230"/>
      <c r="AA9" s="230"/>
      <c r="AB9" s="230"/>
      <c r="AC9" t="str">
        <f>IF(VAT!$C11="","",VAT!R11)</f>
        <v/>
      </c>
      <c r="AD9" s="20" t="str">
        <f>IF(VAT!$C11="","",VAT!Z11)</f>
        <v/>
      </c>
      <c r="AE9" s="20" t="str">
        <f>IF(VAT!$C11="","",VAT!AA11)</f>
        <v/>
      </c>
      <c r="AF9" s="20" t="str">
        <f>IF(VAT!$C11="","",VAT!AB11)</f>
        <v/>
      </c>
      <c r="AG9" t="str">
        <f>IF(VAT!$C11="","",IF(VAT!S11="","",VAT!S11))</f>
        <v/>
      </c>
      <c r="AH9" t="str">
        <f>IF(VAT!$C11="","",IF(VAT!T11="","",VAT!T11))</f>
        <v/>
      </c>
      <c r="AI9" t="str">
        <f>IF(VAT!$C11="","",VAT!U11)</f>
        <v/>
      </c>
      <c r="AJ9" s="228"/>
      <c r="AK9" s="228"/>
      <c r="AL9" s="228"/>
      <c r="AM9" t="str">
        <f>IF(VAT!$C11="","",VAT!AC11)</f>
        <v/>
      </c>
      <c r="AN9" t="str">
        <f>IF(VAT!$C11="","",VAT!AD11)</f>
        <v/>
      </c>
      <c r="AO9" t="str">
        <f>IF(VAT!$C11="","",IDENTIF!$C$5)</f>
        <v/>
      </c>
      <c r="AP9" t="str">
        <f>IF(VAT!$C11="","",VAT!AC11)</f>
        <v/>
      </c>
      <c r="AQ9" s="231" t="str">
        <f>IF(VAT!$C11="","",VAT!B11)</f>
        <v/>
      </c>
      <c r="AR9" s="231" t="str">
        <f>IF(VAT!$C11="","",VLOOKUP(AO9,'AUX1'!$B$5:$E$53,3,FALSE))</f>
        <v/>
      </c>
      <c r="AS9" s="231" t="str">
        <f>IF(VAT!$C11="","",VAT!AF11)</f>
        <v/>
      </c>
      <c r="AT9" s="231" t="str">
        <f>IF(VAT!$C11="","",VAT!AG11)</f>
        <v/>
      </c>
      <c r="AU9" s="231" t="str">
        <f>IF(VAT!$C11="","",VAT!AH11)</f>
        <v/>
      </c>
      <c r="AW9" s="184">
        <f t="shared" si="5"/>
        <v>0</v>
      </c>
      <c r="AX9" s="184">
        <f t="shared" si="6"/>
        <v>0</v>
      </c>
      <c r="AY9" s="185" t="str">
        <f t="shared" si="0"/>
        <v/>
      </c>
      <c r="AZ9" s="232" t="str">
        <f t="shared" si="1"/>
        <v/>
      </c>
      <c r="BA9" s="233">
        <f t="shared" si="7"/>
        <v>0</v>
      </c>
      <c r="BB9" s="233" t="str">
        <f t="shared" si="2"/>
        <v/>
      </c>
      <c r="BC9" s="234">
        <f t="shared" si="8"/>
        <v>0</v>
      </c>
      <c r="BD9" s="185" t="str">
        <f>IF(BC9="","",IF(AH9="","",VLOOKUP(AH9,'AUX1'!$S$6:$U$9,2,0)))</f>
        <v/>
      </c>
      <c r="BE9" s="188" t="str">
        <f t="shared" si="9"/>
        <v/>
      </c>
      <c r="BF9" s="189" t="str">
        <f t="shared" si="3"/>
        <v/>
      </c>
      <c r="BG9" s="189" t="str">
        <f>IF(BA9=0,"",IF(BA9&lt;=300,'AUX1'!$T$12,IF(AND(BA9&gt;300,BA9&lt;=600),'AUX1'!$T$13,IF(AND(BA9&gt;600,BA9&lt;=900),'AUX1'!$T$14,IF(AND(BA9&gt;900,BA9&lt;=1200),'AUX1'!$T$15,IF(AND(BA9&gt;1200,BA9&lt;=1500),'AUX1'!$T$16,IF(BA9&gt;1500,'AUX1'!$T$17)))))))</f>
        <v/>
      </c>
      <c r="BH9" s="235" t="str">
        <f t="shared" si="10"/>
        <v/>
      </c>
      <c r="BI9" s="185" t="str">
        <f t="shared" si="11"/>
        <v/>
      </c>
      <c r="BJ9" s="30" t="str">
        <f>IF(BC9=0,"",IF(BC9&lt;=300,'AUX1'!$T$12,IF(AND(BC9&gt;300,BC9&lt;=600),'AUX1'!$T$13,IF(AND(BC9&gt;600,BC9&lt;=900),'AUX1'!$T$14,IF(AND(BC9&gt;900,BC9&lt;=1200),'AUX1'!$T$15,IF(AND(BC9&gt;1200,BC9&lt;=1500),'AUX1'!$T$16,IF(BC9&gt;1500,'AUX1'!$T$17)))))))</f>
        <v/>
      </c>
      <c r="BK9" s="188" t="str">
        <f>IF(BC9=0,"",IF(AH9="","",VLOOKUP(AH9,'AUX1'!$S$6:$U$9,3,0)))</f>
        <v/>
      </c>
      <c r="BL9" s="190" t="str">
        <f t="shared" si="12"/>
        <v/>
      </c>
      <c r="BM9" s="191" t="str">
        <f t="shared" si="13"/>
        <v/>
      </c>
      <c r="BN9" s="191" t="str">
        <f t="shared" si="13"/>
        <v/>
      </c>
      <c r="BO9" s="236" t="str">
        <f t="shared" si="13"/>
        <v/>
      </c>
      <c r="BP9" s="237" t="str">
        <f t="shared" si="4"/>
        <v/>
      </c>
      <c r="BQ9" s="238" t="str">
        <f t="shared" si="14"/>
        <v/>
      </c>
      <c r="BR9" s="238" t="str">
        <f t="shared" si="15"/>
        <v/>
      </c>
      <c r="BS9" s="239" t="str">
        <f t="shared" si="16"/>
        <v/>
      </c>
      <c r="BT9" s="211" t="str">
        <f t="shared" si="17"/>
        <v/>
      </c>
      <c r="BU9" s="211" t="str">
        <f t="shared" si="18"/>
        <v/>
      </c>
      <c r="BV9" s="211" t="str">
        <f t="shared" si="19"/>
        <v/>
      </c>
      <c r="BW9" s="211" t="str">
        <f t="shared" si="20"/>
        <v/>
      </c>
      <c r="BX9" s="211" t="str">
        <f t="shared" si="21"/>
        <v/>
      </c>
    </row>
    <row r="10" spans="1:76" ht="15.75" customHeight="1" x14ac:dyDescent="0.25">
      <c r="B10" s="179">
        <v>6</v>
      </c>
      <c r="C10" t="str">
        <f>IF(VAT!$C12="","",VAT!C12)</f>
        <v/>
      </c>
      <c r="G10" t="str">
        <f>IF(VAT!$C12="","",VAT!G12)</f>
        <v/>
      </c>
      <c r="H10" t="str">
        <f>IF(VAT!$C12="","",VAT!H12)</f>
        <v/>
      </c>
      <c r="I10" t="str">
        <f>IF(VAT!$C12="","",VAT!I12)</f>
        <v/>
      </c>
      <c r="J10" t="str">
        <f>IF(VAT!$C12="","",IF(VAT!J12="","",VAT!J12))</f>
        <v/>
      </c>
      <c r="K10" t="str">
        <f>IF(VAT!$C12="","",IF(VAT!K12="","",VAT!K12))</f>
        <v/>
      </c>
      <c r="L10" t="str">
        <f>IF(VAT!$C12="","",VAT!L12)</f>
        <v/>
      </c>
      <c r="M10" t="str">
        <f>IF(VAT!$C12="","",VAT!M12)</f>
        <v/>
      </c>
      <c r="N10" s="228"/>
      <c r="O10" s="217" t="str">
        <f>IF(VAT!$C12="","",VAT!N12)</f>
        <v/>
      </c>
      <c r="P10" s="218" t="str">
        <f>IF(VAT!$C12="","",VAT!O12)</f>
        <v/>
      </c>
      <c r="Q10" s="217" t="str">
        <f>IF(VAT!$C12="","",VAT!P12)</f>
        <v/>
      </c>
      <c r="R10" s="218" t="str">
        <f>IF(VAT!$C12="","",VAT!Q12)</f>
        <v/>
      </c>
      <c r="S10" s="229"/>
      <c r="T10" s="229"/>
      <c r="U10" t="str">
        <f>IF(VAT!$C12="","",VAT!V12)</f>
        <v/>
      </c>
      <c r="V10" t="str">
        <f>IF(VAT!$C12="","",VAT!W12)</f>
        <v/>
      </c>
      <c r="W10" t="str">
        <f>IF(VAT!$C12="","",VAT!X12)</f>
        <v/>
      </c>
      <c r="X10" t="str">
        <f>IF(VAT!$C12="","",VAT!Y12)</f>
        <v/>
      </c>
      <c r="Y10" s="230"/>
      <c r="Z10" s="230"/>
      <c r="AA10" s="230"/>
      <c r="AB10" s="230"/>
      <c r="AC10" t="str">
        <f>IF(VAT!$C12="","",VAT!R12)</f>
        <v/>
      </c>
      <c r="AD10" s="20" t="str">
        <f>IF(VAT!$C12="","",VAT!Z12)</f>
        <v/>
      </c>
      <c r="AE10" s="20" t="str">
        <f>IF(VAT!$C12="","",VAT!AA12)</f>
        <v/>
      </c>
      <c r="AF10" s="20" t="str">
        <f>IF(VAT!$C12="","",VAT!AB12)</f>
        <v/>
      </c>
      <c r="AG10" t="str">
        <f>IF(VAT!$C12="","",IF(VAT!S12="","",VAT!S12))</f>
        <v/>
      </c>
      <c r="AH10" t="str">
        <f>IF(VAT!$C12="","",IF(VAT!T12="","",VAT!T12))</f>
        <v/>
      </c>
      <c r="AI10" t="str">
        <f>IF(VAT!$C12="","",VAT!U12)</f>
        <v/>
      </c>
      <c r="AJ10" s="228"/>
      <c r="AK10" s="228"/>
      <c r="AL10" s="228"/>
      <c r="AM10" t="str">
        <f>IF(VAT!$C12="","",VAT!AC12)</f>
        <v/>
      </c>
      <c r="AN10" t="str">
        <f>IF(VAT!$C12="","",VAT!AD12)</f>
        <v/>
      </c>
      <c r="AO10" t="str">
        <f>IF(VAT!$C12="","",IDENTIF!$C$5)</f>
        <v/>
      </c>
      <c r="AP10" t="str">
        <f>IF(VAT!$C12="","",VAT!AC12)</f>
        <v/>
      </c>
      <c r="AQ10" s="231" t="str">
        <f>IF(VAT!$C12="","",VAT!B12)</f>
        <v/>
      </c>
      <c r="AR10" s="231" t="str">
        <f>IF(VAT!$C12="","",VLOOKUP(AO10,'AUX1'!$B$5:$E$53,3,FALSE))</f>
        <v/>
      </c>
      <c r="AS10" s="231" t="str">
        <f>IF(VAT!$C12="","",VAT!AF12)</f>
        <v/>
      </c>
      <c r="AT10" s="231" t="str">
        <f>IF(VAT!$C12="","",VAT!AG12)</f>
        <v/>
      </c>
      <c r="AU10" s="231" t="str">
        <f>IF(VAT!$C12="","",VAT!AH12)</f>
        <v/>
      </c>
      <c r="AW10" s="184">
        <f t="shared" si="5"/>
        <v>0</v>
      </c>
      <c r="AX10" s="184">
        <f t="shared" si="6"/>
        <v>0</v>
      </c>
      <c r="AY10" s="185" t="str">
        <f t="shared" si="0"/>
        <v/>
      </c>
      <c r="AZ10" s="232" t="str">
        <f t="shared" si="1"/>
        <v/>
      </c>
      <c r="BA10" s="233">
        <f t="shared" si="7"/>
        <v>0</v>
      </c>
      <c r="BB10" s="233" t="str">
        <f t="shared" si="2"/>
        <v/>
      </c>
      <c r="BC10" s="234">
        <f t="shared" si="8"/>
        <v>0</v>
      </c>
      <c r="BD10" s="185" t="str">
        <f>IF(BC10="","",IF(AH10="","",VLOOKUP(AH10,'AUX1'!$S$6:$U$9,2,0)))</f>
        <v/>
      </c>
      <c r="BE10" s="188" t="str">
        <f t="shared" si="9"/>
        <v/>
      </c>
      <c r="BF10" s="189" t="str">
        <f t="shared" si="3"/>
        <v/>
      </c>
      <c r="BG10" s="189" t="str">
        <f>IF(BA10=0,"",IF(BA10&lt;=300,'AUX1'!$T$12,IF(AND(BA10&gt;300,BA10&lt;=600),'AUX1'!$T$13,IF(AND(BA10&gt;600,BA10&lt;=900),'AUX1'!$T$14,IF(AND(BA10&gt;900,BA10&lt;=1200),'AUX1'!$T$15,IF(AND(BA10&gt;1200,BA10&lt;=1500),'AUX1'!$T$16,IF(BA10&gt;1500,'AUX1'!$T$17)))))))</f>
        <v/>
      </c>
      <c r="BH10" s="235" t="str">
        <f t="shared" si="10"/>
        <v/>
      </c>
      <c r="BI10" s="185" t="str">
        <f t="shared" si="11"/>
        <v/>
      </c>
      <c r="BJ10" s="30" t="str">
        <f>IF(BC10=0,"",IF(BC10&lt;=300,'AUX1'!$T$12,IF(AND(BC10&gt;300,BC10&lt;=600),'AUX1'!$T$13,IF(AND(BC10&gt;600,BC10&lt;=900),'AUX1'!$T$14,IF(AND(BC10&gt;900,BC10&lt;=1200),'AUX1'!$T$15,IF(AND(BC10&gt;1200,BC10&lt;=1500),'AUX1'!$T$16,IF(BC10&gt;1500,'AUX1'!$T$17)))))))</f>
        <v/>
      </c>
      <c r="BK10" s="188" t="str">
        <f>IF(BC10=0,"",IF(AH10="","",VLOOKUP(AH10,'AUX1'!$S$6:$U$9,3,0)))</f>
        <v/>
      </c>
      <c r="BL10" s="190" t="str">
        <f t="shared" si="12"/>
        <v/>
      </c>
      <c r="BM10" s="191" t="str">
        <f t="shared" si="13"/>
        <v/>
      </c>
      <c r="BN10" s="191" t="str">
        <f t="shared" si="13"/>
        <v/>
      </c>
      <c r="BO10" s="236" t="str">
        <f t="shared" si="13"/>
        <v/>
      </c>
      <c r="BP10" s="237" t="str">
        <f t="shared" si="4"/>
        <v/>
      </c>
      <c r="BQ10" s="238" t="str">
        <f t="shared" si="14"/>
        <v/>
      </c>
      <c r="BR10" s="238" t="str">
        <f t="shared" si="15"/>
        <v/>
      </c>
      <c r="BS10" s="239" t="str">
        <f t="shared" si="16"/>
        <v/>
      </c>
      <c r="BT10" s="211" t="str">
        <f t="shared" si="17"/>
        <v/>
      </c>
      <c r="BU10" s="211" t="str">
        <f t="shared" si="18"/>
        <v/>
      </c>
      <c r="BV10" s="211" t="str">
        <f t="shared" si="19"/>
        <v/>
      </c>
      <c r="BW10" s="211" t="str">
        <f t="shared" si="20"/>
        <v/>
      </c>
      <c r="BX10" s="211" t="str">
        <f t="shared" si="21"/>
        <v/>
      </c>
    </row>
    <row r="11" spans="1:76" ht="15.75" customHeight="1" x14ac:dyDescent="0.25">
      <c r="B11" s="179">
        <v>7</v>
      </c>
      <c r="C11" t="str">
        <f>IF(VAT!$C13="","",VAT!C13)</f>
        <v/>
      </c>
      <c r="G11" t="str">
        <f>IF(VAT!$C13="","",VAT!G13)</f>
        <v/>
      </c>
      <c r="H11" t="str">
        <f>IF(VAT!$C13="","",VAT!H13)</f>
        <v/>
      </c>
      <c r="I11" t="str">
        <f>IF(VAT!$C13="","",VAT!I13)</f>
        <v/>
      </c>
      <c r="J11" t="str">
        <f>IF(VAT!$C13="","",IF(VAT!J13="","",VAT!J13))</f>
        <v/>
      </c>
      <c r="K11" t="str">
        <f>IF(VAT!$C13="","",IF(VAT!K13="","",VAT!K13))</f>
        <v/>
      </c>
      <c r="L11" t="str">
        <f>IF(VAT!$C13="","",VAT!L13)</f>
        <v/>
      </c>
      <c r="M11" t="str">
        <f>IF(VAT!$C13="","",VAT!M13)</f>
        <v/>
      </c>
      <c r="N11" s="228"/>
      <c r="O11" s="217" t="str">
        <f>IF(VAT!$C13="","",VAT!N13)</f>
        <v/>
      </c>
      <c r="P11" s="218" t="str">
        <f>IF(VAT!$C13="","",VAT!O13)</f>
        <v/>
      </c>
      <c r="Q11" s="217" t="str">
        <f>IF(VAT!$C13="","",VAT!P13)</f>
        <v/>
      </c>
      <c r="R11" s="218" t="str">
        <f>IF(VAT!$C13="","",VAT!Q13)</f>
        <v/>
      </c>
      <c r="S11" s="229"/>
      <c r="T11" s="229"/>
      <c r="U11" t="str">
        <f>IF(VAT!$C13="","",VAT!V13)</f>
        <v/>
      </c>
      <c r="V11" t="str">
        <f>IF(VAT!$C13="","",VAT!W13)</f>
        <v/>
      </c>
      <c r="W11" t="str">
        <f>IF(VAT!$C13="","",VAT!X13)</f>
        <v/>
      </c>
      <c r="X11" t="str">
        <f>IF(VAT!$C13="","",VAT!Y13)</f>
        <v/>
      </c>
      <c r="Y11" s="230"/>
      <c r="Z11" s="230"/>
      <c r="AA11" s="230"/>
      <c r="AB11" s="230"/>
      <c r="AC11" t="str">
        <f>IF(VAT!$C13="","",VAT!R13)</f>
        <v/>
      </c>
      <c r="AD11" s="20" t="str">
        <f>IF(VAT!$C13="","",VAT!Z13)</f>
        <v/>
      </c>
      <c r="AE11" s="20" t="str">
        <f>IF(VAT!$C13="","",VAT!AA13)</f>
        <v/>
      </c>
      <c r="AF11" s="20" t="str">
        <f>IF(VAT!$C13="","",VAT!AB13)</f>
        <v/>
      </c>
      <c r="AG11" t="str">
        <f>IF(VAT!$C13="","",IF(VAT!S13="","",VAT!S13))</f>
        <v/>
      </c>
      <c r="AH11" t="str">
        <f>IF(VAT!$C13="","",IF(VAT!T13="","",VAT!T13))</f>
        <v/>
      </c>
      <c r="AI11" t="str">
        <f>IF(VAT!$C13="","",VAT!U13)</f>
        <v/>
      </c>
      <c r="AJ11" s="228"/>
      <c r="AK11" s="228"/>
      <c r="AL11" s="228"/>
      <c r="AM11" t="str">
        <f>IF(VAT!$C13="","",VAT!AC13)</f>
        <v/>
      </c>
      <c r="AN11" t="str">
        <f>IF(VAT!$C13="","",VAT!AD13)</f>
        <v/>
      </c>
      <c r="AO11" t="str">
        <f>IF(VAT!$C13="","",IDENTIF!$C$5)</f>
        <v/>
      </c>
      <c r="AP11" t="str">
        <f>IF(VAT!$C13="","",VAT!AC13)</f>
        <v/>
      </c>
      <c r="AQ11" s="231" t="str">
        <f>IF(VAT!$C13="","",VAT!B13)</f>
        <v/>
      </c>
      <c r="AR11" s="231" t="str">
        <f>IF(VAT!$C13="","",VLOOKUP(AO11,'AUX1'!$B$5:$E$53,3,FALSE))</f>
        <v/>
      </c>
      <c r="AS11" s="231" t="str">
        <f>IF(VAT!$C13="","",VAT!AF13)</f>
        <v/>
      </c>
      <c r="AT11" s="231" t="str">
        <f>IF(VAT!$C13="","",VAT!AG13)</f>
        <v/>
      </c>
      <c r="AU11" s="231" t="str">
        <f>IF(VAT!$C13="","",VAT!AH13)</f>
        <v/>
      </c>
      <c r="AW11" s="184">
        <f t="shared" si="5"/>
        <v>0</v>
      </c>
      <c r="AX11" s="184">
        <f t="shared" si="6"/>
        <v>0</v>
      </c>
      <c r="AY11" s="185" t="str">
        <f t="shared" si="0"/>
        <v/>
      </c>
      <c r="AZ11" s="232" t="str">
        <f t="shared" si="1"/>
        <v/>
      </c>
      <c r="BA11" s="233">
        <f t="shared" si="7"/>
        <v>0</v>
      </c>
      <c r="BB11" s="233" t="str">
        <f t="shared" si="2"/>
        <v/>
      </c>
      <c r="BC11" s="234">
        <f t="shared" si="8"/>
        <v>0</v>
      </c>
      <c r="BD11" s="185" t="str">
        <f>IF(BC11="","",IF(AH11="","",VLOOKUP(AH11,'AUX1'!$S$6:$U$9,2,0)))</f>
        <v/>
      </c>
      <c r="BE11" s="188" t="str">
        <f t="shared" si="9"/>
        <v/>
      </c>
      <c r="BF11" s="189" t="str">
        <f t="shared" si="3"/>
        <v/>
      </c>
      <c r="BG11" s="189" t="str">
        <f>IF(BA11=0,"",IF(BA11&lt;=300,'AUX1'!$T$12,IF(AND(BA11&gt;300,BA11&lt;=600),'AUX1'!$T$13,IF(AND(BA11&gt;600,BA11&lt;=900),'AUX1'!$T$14,IF(AND(BA11&gt;900,BA11&lt;=1200),'AUX1'!$T$15,IF(AND(BA11&gt;1200,BA11&lt;=1500),'AUX1'!$T$16,IF(BA11&gt;1500,'AUX1'!$T$17)))))))</f>
        <v/>
      </c>
      <c r="BH11" s="235" t="str">
        <f t="shared" si="10"/>
        <v/>
      </c>
      <c r="BI11" s="185" t="str">
        <f t="shared" si="11"/>
        <v/>
      </c>
      <c r="BJ11" s="30" t="str">
        <f>IF(BC11=0,"",IF(BC11&lt;=300,'AUX1'!$T$12,IF(AND(BC11&gt;300,BC11&lt;=600),'AUX1'!$T$13,IF(AND(BC11&gt;600,BC11&lt;=900),'AUX1'!$T$14,IF(AND(BC11&gt;900,BC11&lt;=1200),'AUX1'!$T$15,IF(AND(BC11&gt;1200,BC11&lt;=1500),'AUX1'!$T$16,IF(BC11&gt;1500,'AUX1'!$T$17)))))))</f>
        <v/>
      </c>
      <c r="BK11" s="188" t="str">
        <f>IF(BC11=0,"",IF(AH11="","",VLOOKUP(AH11,'AUX1'!$S$6:$U$9,3,0)))</f>
        <v/>
      </c>
      <c r="BL11" s="190" t="str">
        <f t="shared" si="12"/>
        <v/>
      </c>
      <c r="BM11" s="191" t="str">
        <f t="shared" si="13"/>
        <v/>
      </c>
      <c r="BN11" s="191" t="str">
        <f t="shared" si="13"/>
        <v/>
      </c>
      <c r="BO11" s="236" t="str">
        <f t="shared" si="13"/>
        <v/>
      </c>
      <c r="BP11" s="237" t="str">
        <f t="shared" si="4"/>
        <v/>
      </c>
      <c r="BQ11" s="238" t="str">
        <f t="shared" si="14"/>
        <v/>
      </c>
      <c r="BR11" s="238" t="str">
        <f t="shared" si="15"/>
        <v/>
      </c>
      <c r="BS11" s="239" t="str">
        <f t="shared" si="16"/>
        <v/>
      </c>
      <c r="BT11" s="211" t="str">
        <f t="shared" si="17"/>
        <v/>
      </c>
      <c r="BU11" s="211" t="str">
        <f t="shared" si="18"/>
        <v/>
      </c>
      <c r="BV11" s="211" t="str">
        <f t="shared" si="19"/>
        <v/>
      </c>
      <c r="BW11" s="211" t="str">
        <f t="shared" si="20"/>
        <v/>
      </c>
      <c r="BX11" s="211" t="str">
        <f t="shared" si="21"/>
        <v/>
      </c>
    </row>
    <row r="12" spans="1:76" ht="15.75" customHeight="1" x14ac:dyDescent="0.25">
      <c r="B12" s="179">
        <v>8</v>
      </c>
      <c r="C12" t="str">
        <f>IF(VAT!$C14="","",VAT!C14)</f>
        <v/>
      </c>
      <c r="G12" t="str">
        <f>IF(VAT!$C14="","",VAT!G14)</f>
        <v/>
      </c>
      <c r="H12" t="str">
        <f>IF(VAT!$C14="","",VAT!H14)</f>
        <v/>
      </c>
      <c r="I12" t="str">
        <f>IF(VAT!$C14="","",VAT!I14)</f>
        <v/>
      </c>
      <c r="J12" t="str">
        <f>IF(VAT!$C14="","",IF(VAT!J14="","",VAT!J14))</f>
        <v/>
      </c>
      <c r="K12" t="str">
        <f>IF(VAT!$C14="","",IF(VAT!K14="","",VAT!K14))</f>
        <v/>
      </c>
      <c r="L12" t="str">
        <f>IF(VAT!$C14="","",VAT!L14)</f>
        <v/>
      </c>
      <c r="M12" t="str">
        <f>IF(VAT!$C14="","",VAT!M14)</f>
        <v/>
      </c>
      <c r="N12" s="228"/>
      <c r="O12" s="217" t="str">
        <f>IF(VAT!$C14="","",VAT!N14)</f>
        <v/>
      </c>
      <c r="P12" s="218" t="str">
        <f>IF(VAT!$C14="","",VAT!O14)</f>
        <v/>
      </c>
      <c r="Q12" s="217" t="str">
        <f>IF(VAT!$C14="","",VAT!P14)</f>
        <v/>
      </c>
      <c r="R12" s="218" t="str">
        <f>IF(VAT!$C14="","",VAT!Q14)</f>
        <v/>
      </c>
      <c r="S12" s="229"/>
      <c r="T12" s="229"/>
      <c r="U12" t="str">
        <f>IF(VAT!$C14="","",VAT!V14)</f>
        <v/>
      </c>
      <c r="V12" t="str">
        <f>IF(VAT!$C14="","",VAT!W14)</f>
        <v/>
      </c>
      <c r="W12" t="str">
        <f>IF(VAT!$C14="","",VAT!X14)</f>
        <v/>
      </c>
      <c r="X12" t="str">
        <f>IF(VAT!$C14="","",VAT!Y14)</f>
        <v/>
      </c>
      <c r="Y12" s="230"/>
      <c r="Z12" s="230"/>
      <c r="AA12" s="230"/>
      <c r="AB12" s="230"/>
      <c r="AC12" t="str">
        <f>IF(VAT!$C14="","",VAT!R14)</f>
        <v/>
      </c>
      <c r="AD12" s="20" t="str">
        <f>IF(VAT!$C14="","",VAT!Z14)</f>
        <v/>
      </c>
      <c r="AE12" s="20" t="str">
        <f>IF(VAT!$C14="","",VAT!AA14)</f>
        <v/>
      </c>
      <c r="AF12" s="20" t="str">
        <f>IF(VAT!$C14="","",VAT!AB14)</f>
        <v/>
      </c>
      <c r="AG12" t="str">
        <f>IF(VAT!$C14="","",IF(VAT!S14="","",VAT!S14))</f>
        <v/>
      </c>
      <c r="AH12" t="str">
        <f>IF(VAT!$C14="","",IF(VAT!T14="","",VAT!T14))</f>
        <v/>
      </c>
      <c r="AI12" t="str">
        <f>IF(VAT!$C14="","",VAT!U14)</f>
        <v/>
      </c>
      <c r="AJ12" s="228"/>
      <c r="AK12" s="228"/>
      <c r="AL12" s="228"/>
      <c r="AM12" t="str">
        <f>IF(VAT!$C14="","",VAT!AC14)</f>
        <v/>
      </c>
      <c r="AN12" t="str">
        <f>IF(VAT!$C14="","",VAT!AD14)</f>
        <v/>
      </c>
      <c r="AO12" t="str">
        <f>IF(VAT!$C14="","",IDENTIF!$C$5)</f>
        <v/>
      </c>
      <c r="AP12" t="str">
        <f>IF(VAT!$C14="","",VAT!AC14)</f>
        <v/>
      </c>
      <c r="AQ12" s="231" t="str">
        <f>IF(VAT!$C14="","",VAT!B14)</f>
        <v/>
      </c>
      <c r="AR12" s="231" t="str">
        <f>IF(VAT!$C14="","",VLOOKUP(AO12,'AUX1'!$B$5:$E$53,3,FALSE))</f>
        <v/>
      </c>
      <c r="AS12" s="231" t="str">
        <f>IF(VAT!$C14="","",VAT!AF14)</f>
        <v/>
      </c>
      <c r="AT12" s="231" t="str">
        <f>IF(VAT!$C14="","",VAT!AG14)</f>
        <v/>
      </c>
      <c r="AU12" s="231" t="str">
        <f>IF(VAT!$C14="","",VAT!AH14)</f>
        <v/>
      </c>
      <c r="AW12" s="184">
        <f t="shared" si="5"/>
        <v>0</v>
      </c>
      <c r="AX12" s="184">
        <f t="shared" si="6"/>
        <v>0</v>
      </c>
      <c r="AY12" s="185" t="str">
        <f t="shared" si="0"/>
        <v/>
      </c>
      <c r="AZ12" s="232" t="str">
        <f t="shared" si="1"/>
        <v/>
      </c>
      <c r="BA12" s="233">
        <f t="shared" si="7"/>
        <v>0</v>
      </c>
      <c r="BB12" s="233" t="str">
        <f t="shared" si="2"/>
        <v/>
      </c>
      <c r="BC12" s="234">
        <f t="shared" si="8"/>
        <v>0</v>
      </c>
      <c r="BD12" s="185" t="str">
        <f>IF(BC12="","",IF(AH12="","",VLOOKUP(AH12,'AUX1'!$S$6:$U$9,2,0)))</f>
        <v/>
      </c>
      <c r="BE12" s="188" t="str">
        <f t="shared" si="9"/>
        <v/>
      </c>
      <c r="BF12" s="189" t="str">
        <f t="shared" si="3"/>
        <v/>
      </c>
      <c r="BG12" s="189" t="str">
        <f>IF(BA12=0,"",IF(BA12&lt;=300,'AUX1'!$T$12,IF(AND(BA12&gt;300,BA12&lt;=600),'AUX1'!$T$13,IF(AND(BA12&gt;600,BA12&lt;=900),'AUX1'!$T$14,IF(AND(BA12&gt;900,BA12&lt;=1200),'AUX1'!$T$15,IF(AND(BA12&gt;1200,BA12&lt;=1500),'AUX1'!$T$16,IF(BA12&gt;1500,'AUX1'!$T$17)))))))</f>
        <v/>
      </c>
      <c r="BH12" s="235" t="str">
        <f t="shared" si="10"/>
        <v/>
      </c>
      <c r="BI12" s="185" t="str">
        <f t="shared" si="11"/>
        <v/>
      </c>
      <c r="BJ12" s="30" t="str">
        <f>IF(BC12=0,"",IF(BC12&lt;=300,'AUX1'!$T$12,IF(AND(BC12&gt;300,BC12&lt;=600),'AUX1'!$T$13,IF(AND(BC12&gt;600,BC12&lt;=900),'AUX1'!$T$14,IF(AND(BC12&gt;900,BC12&lt;=1200),'AUX1'!$T$15,IF(AND(BC12&gt;1200,BC12&lt;=1500),'AUX1'!$T$16,IF(BC12&gt;1500,'AUX1'!$T$17)))))))</f>
        <v/>
      </c>
      <c r="BK12" s="188" t="str">
        <f>IF(BC12=0,"",IF(AH12="","",VLOOKUP(AH12,'AUX1'!$S$6:$U$9,3,0)))</f>
        <v/>
      </c>
      <c r="BL12" s="190" t="str">
        <f t="shared" si="12"/>
        <v/>
      </c>
      <c r="BM12" s="191" t="str">
        <f t="shared" si="13"/>
        <v/>
      </c>
      <c r="BN12" s="191" t="str">
        <f t="shared" si="13"/>
        <v/>
      </c>
      <c r="BO12" s="236" t="str">
        <f t="shared" si="13"/>
        <v/>
      </c>
      <c r="BP12" s="237" t="str">
        <f t="shared" si="4"/>
        <v/>
      </c>
      <c r="BQ12" s="238" t="str">
        <f t="shared" si="14"/>
        <v/>
      </c>
      <c r="BR12" s="238" t="str">
        <f t="shared" si="15"/>
        <v/>
      </c>
      <c r="BS12" s="239" t="str">
        <f t="shared" si="16"/>
        <v/>
      </c>
      <c r="BT12" s="211" t="str">
        <f t="shared" si="17"/>
        <v/>
      </c>
      <c r="BU12" s="211" t="str">
        <f t="shared" si="18"/>
        <v/>
      </c>
      <c r="BV12" s="211" t="str">
        <f t="shared" si="19"/>
        <v/>
      </c>
      <c r="BW12" s="211" t="str">
        <f t="shared" si="20"/>
        <v/>
      </c>
      <c r="BX12" s="211" t="str">
        <f t="shared" si="21"/>
        <v/>
      </c>
    </row>
    <row r="13" spans="1:76" ht="15.75" customHeight="1" x14ac:dyDescent="0.25">
      <c r="B13" s="179">
        <v>9</v>
      </c>
      <c r="C13" t="str">
        <f>IF(VAT!$C15="","",VAT!C15)</f>
        <v/>
      </c>
      <c r="G13" t="str">
        <f>IF(VAT!$C15="","",VAT!G15)</f>
        <v/>
      </c>
      <c r="H13" t="str">
        <f>IF(VAT!$C15="","",VAT!H15)</f>
        <v/>
      </c>
      <c r="I13" t="str">
        <f>IF(VAT!$C15="","",VAT!I15)</f>
        <v/>
      </c>
      <c r="J13" t="str">
        <f>IF(VAT!$C15="","",IF(VAT!J15="","",VAT!J15))</f>
        <v/>
      </c>
      <c r="K13" t="str">
        <f>IF(VAT!$C15="","",IF(VAT!K15="","",VAT!K15))</f>
        <v/>
      </c>
      <c r="L13" t="str">
        <f>IF(VAT!$C15="","",VAT!L15)</f>
        <v/>
      </c>
      <c r="M13" t="str">
        <f>IF(VAT!$C15="","",VAT!M15)</f>
        <v/>
      </c>
      <c r="N13" s="228"/>
      <c r="O13" s="217" t="str">
        <f>IF(VAT!$C15="","",VAT!N15)</f>
        <v/>
      </c>
      <c r="P13" s="218" t="str">
        <f>IF(VAT!$C15="","",VAT!O15)</f>
        <v/>
      </c>
      <c r="Q13" s="217" t="str">
        <f>IF(VAT!$C15="","",VAT!P15)</f>
        <v/>
      </c>
      <c r="R13" s="218" t="str">
        <f>IF(VAT!$C15="","",VAT!Q15)</f>
        <v/>
      </c>
      <c r="S13" s="229"/>
      <c r="T13" s="229"/>
      <c r="U13" t="str">
        <f>IF(VAT!$C15="","",VAT!V15)</f>
        <v/>
      </c>
      <c r="V13" t="str">
        <f>IF(VAT!$C15="","",VAT!W15)</f>
        <v/>
      </c>
      <c r="W13" t="str">
        <f>IF(VAT!$C15="","",VAT!X15)</f>
        <v/>
      </c>
      <c r="X13" t="str">
        <f>IF(VAT!$C15="","",VAT!Y15)</f>
        <v/>
      </c>
      <c r="Y13" s="230"/>
      <c r="Z13" s="230"/>
      <c r="AA13" s="230"/>
      <c r="AB13" s="230"/>
      <c r="AC13" t="str">
        <f>IF(VAT!$C15="","",VAT!R15)</f>
        <v/>
      </c>
      <c r="AD13" s="20" t="str">
        <f>IF(VAT!$C15="","",VAT!Z15)</f>
        <v/>
      </c>
      <c r="AE13" s="20" t="str">
        <f>IF(VAT!$C15="","",VAT!AA15)</f>
        <v/>
      </c>
      <c r="AF13" s="20" t="str">
        <f>IF(VAT!$C15="","",VAT!AB15)</f>
        <v/>
      </c>
      <c r="AG13" t="str">
        <f>IF(VAT!$C15="","",IF(VAT!S15="","",VAT!S15))</f>
        <v/>
      </c>
      <c r="AH13" t="str">
        <f>IF(VAT!$C15="","",IF(VAT!T15="","",VAT!T15))</f>
        <v/>
      </c>
      <c r="AI13" t="str">
        <f>IF(VAT!$C15="","",VAT!U15)</f>
        <v/>
      </c>
      <c r="AJ13" s="228"/>
      <c r="AK13" s="228"/>
      <c r="AL13" s="228"/>
      <c r="AM13" t="str">
        <f>IF(VAT!$C15="","",VAT!AC15)</f>
        <v/>
      </c>
      <c r="AN13" t="str">
        <f>IF(VAT!$C15="","",VAT!AD15)</f>
        <v/>
      </c>
      <c r="AO13" t="str">
        <f>IF(VAT!$C15="","",IDENTIF!$C$5)</f>
        <v/>
      </c>
      <c r="AP13" t="str">
        <f>IF(VAT!$C15="","",VAT!AC15)</f>
        <v/>
      </c>
      <c r="AQ13" s="231" t="str">
        <f>IF(VAT!$C15="","",VAT!B15)</f>
        <v/>
      </c>
      <c r="AR13" s="231" t="str">
        <f>IF(VAT!$C15="","",VLOOKUP(AO13,'AUX1'!$B$5:$E$53,3,FALSE))</f>
        <v/>
      </c>
      <c r="AS13" s="231" t="str">
        <f>IF(VAT!$C15="","",VAT!AF15)</f>
        <v/>
      </c>
      <c r="AT13" s="231" t="str">
        <f>IF(VAT!$C15="","",VAT!AG15)</f>
        <v/>
      </c>
      <c r="AU13" s="231" t="str">
        <f>IF(VAT!$C15="","",VAT!AH15)</f>
        <v/>
      </c>
      <c r="AW13" s="184">
        <f t="shared" si="5"/>
        <v>0</v>
      </c>
      <c r="AX13" s="184">
        <f t="shared" si="6"/>
        <v>0</v>
      </c>
      <c r="AY13" s="185" t="str">
        <f t="shared" si="0"/>
        <v/>
      </c>
      <c r="AZ13" s="232" t="str">
        <f t="shared" si="1"/>
        <v/>
      </c>
      <c r="BA13" s="233">
        <f t="shared" si="7"/>
        <v>0</v>
      </c>
      <c r="BB13" s="233" t="str">
        <f t="shared" si="2"/>
        <v/>
      </c>
      <c r="BC13" s="234">
        <f t="shared" si="8"/>
        <v>0</v>
      </c>
      <c r="BD13" s="185" t="str">
        <f>IF(BC13="","",IF(AH13="","",VLOOKUP(AH13,'AUX1'!$S$6:$U$9,2,0)))</f>
        <v/>
      </c>
      <c r="BE13" s="188" t="str">
        <f t="shared" si="9"/>
        <v/>
      </c>
      <c r="BF13" s="189" t="str">
        <f t="shared" si="3"/>
        <v/>
      </c>
      <c r="BG13" s="189" t="str">
        <f>IF(BA13=0,"",IF(BA13&lt;=300,'AUX1'!$T$12,IF(AND(BA13&gt;300,BA13&lt;=600),'AUX1'!$T$13,IF(AND(BA13&gt;600,BA13&lt;=900),'AUX1'!$T$14,IF(AND(BA13&gt;900,BA13&lt;=1200),'AUX1'!$T$15,IF(AND(BA13&gt;1200,BA13&lt;=1500),'AUX1'!$T$16,IF(BA13&gt;1500,'AUX1'!$T$17)))))))</f>
        <v/>
      </c>
      <c r="BH13" s="235" t="str">
        <f t="shared" si="10"/>
        <v/>
      </c>
      <c r="BI13" s="185" t="str">
        <f t="shared" si="11"/>
        <v/>
      </c>
      <c r="BJ13" s="30" t="str">
        <f>IF(BC13=0,"",IF(BC13&lt;=300,'AUX1'!$T$12,IF(AND(BC13&gt;300,BC13&lt;=600),'AUX1'!$T$13,IF(AND(BC13&gt;600,BC13&lt;=900),'AUX1'!$T$14,IF(AND(BC13&gt;900,BC13&lt;=1200),'AUX1'!$T$15,IF(AND(BC13&gt;1200,BC13&lt;=1500),'AUX1'!$T$16,IF(BC13&gt;1500,'AUX1'!$T$17)))))))</f>
        <v/>
      </c>
      <c r="BK13" s="188" t="str">
        <f>IF(BC13=0,"",IF(AH13="","",VLOOKUP(AH13,'AUX1'!$S$6:$U$9,3,0)))</f>
        <v/>
      </c>
      <c r="BL13" s="190" t="str">
        <f t="shared" si="12"/>
        <v/>
      </c>
      <c r="BM13" s="191" t="str">
        <f t="shared" si="13"/>
        <v/>
      </c>
      <c r="BN13" s="191" t="str">
        <f t="shared" si="13"/>
        <v/>
      </c>
      <c r="BO13" s="236" t="str">
        <f t="shared" si="13"/>
        <v/>
      </c>
      <c r="BP13" s="237" t="str">
        <f t="shared" si="4"/>
        <v/>
      </c>
      <c r="BQ13" s="238" t="str">
        <f t="shared" si="14"/>
        <v/>
      </c>
      <c r="BR13" s="238" t="str">
        <f t="shared" si="15"/>
        <v/>
      </c>
      <c r="BS13" s="239" t="str">
        <f t="shared" si="16"/>
        <v/>
      </c>
      <c r="BT13" s="211" t="str">
        <f t="shared" si="17"/>
        <v/>
      </c>
      <c r="BU13" s="211" t="str">
        <f t="shared" si="18"/>
        <v/>
      </c>
      <c r="BV13" s="211" t="str">
        <f t="shared" si="19"/>
        <v/>
      </c>
      <c r="BW13" s="211" t="str">
        <f t="shared" si="20"/>
        <v/>
      </c>
      <c r="BX13" s="211" t="str">
        <f t="shared" si="21"/>
        <v/>
      </c>
    </row>
    <row r="14" spans="1:76" ht="15.75" customHeight="1" x14ac:dyDescent="0.25">
      <c r="B14" s="179">
        <v>10</v>
      </c>
      <c r="C14" t="str">
        <f>IF(VAT!$C16="","",VAT!C16)</f>
        <v/>
      </c>
      <c r="G14" t="str">
        <f>IF(VAT!$C16="","",VAT!G16)</f>
        <v/>
      </c>
      <c r="H14" t="str">
        <f>IF(VAT!$C16="","",VAT!H16)</f>
        <v/>
      </c>
      <c r="I14" t="str">
        <f>IF(VAT!$C16="","",VAT!I16)</f>
        <v/>
      </c>
      <c r="J14" t="str">
        <f>IF(VAT!$C16="","",IF(VAT!J16="","",VAT!J16))</f>
        <v/>
      </c>
      <c r="K14" t="str">
        <f>IF(VAT!$C16="","",IF(VAT!K16="","",VAT!K16))</f>
        <v/>
      </c>
      <c r="L14" t="str">
        <f>IF(VAT!$C16="","",VAT!L16)</f>
        <v/>
      </c>
      <c r="M14" t="str">
        <f>IF(VAT!$C16="","",VAT!M16)</f>
        <v/>
      </c>
      <c r="N14" s="228"/>
      <c r="O14" s="217" t="str">
        <f>IF(VAT!$C16="","",VAT!N16)</f>
        <v/>
      </c>
      <c r="P14" s="218" t="str">
        <f>IF(VAT!$C16="","",VAT!O16)</f>
        <v/>
      </c>
      <c r="Q14" s="217" t="str">
        <f>IF(VAT!$C16="","",VAT!P16)</f>
        <v/>
      </c>
      <c r="R14" s="218" t="str">
        <f>IF(VAT!$C16="","",VAT!Q16)</f>
        <v/>
      </c>
      <c r="S14" s="229"/>
      <c r="T14" s="229"/>
      <c r="U14" t="str">
        <f>IF(VAT!$C16="","",VAT!V16)</f>
        <v/>
      </c>
      <c r="V14" t="str">
        <f>IF(VAT!$C16="","",VAT!W16)</f>
        <v/>
      </c>
      <c r="W14" t="str">
        <f>IF(VAT!$C16="","",VAT!X16)</f>
        <v/>
      </c>
      <c r="X14" t="str">
        <f>IF(VAT!$C16="","",VAT!Y16)</f>
        <v/>
      </c>
      <c r="Y14" s="230"/>
      <c r="Z14" s="230"/>
      <c r="AA14" s="230"/>
      <c r="AB14" s="230"/>
      <c r="AC14" t="str">
        <f>IF(VAT!$C16="","",VAT!R16)</f>
        <v/>
      </c>
      <c r="AD14" s="20" t="str">
        <f>IF(VAT!$C16="","",VAT!Z16)</f>
        <v/>
      </c>
      <c r="AE14" s="20" t="str">
        <f>IF(VAT!$C16="","",VAT!AA16)</f>
        <v/>
      </c>
      <c r="AF14" s="20" t="str">
        <f>IF(VAT!$C16="","",VAT!AB16)</f>
        <v/>
      </c>
      <c r="AG14" t="str">
        <f>IF(VAT!$C16="","",IF(VAT!S16="","",VAT!S16))</f>
        <v/>
      </c>
      <c r="AH14" t="str">
        <f>IF(VAT!$C16="","",IF(VAT!T16="","",VAT!T16))</f>
        <v/>
      </c>
      <c r="AI14" t="str">
        <f>IF(VAT!$C16="","",VAT!U16)</f>
        <v/>
      </c>
      <c r="AJ14" s="228"/>
      <c r="AK14" s="228"/>
      <c r="AL14" s="228"/>
      <c r="AM14" t="str">
        <f>IF(VAT!$C16="","",VAT!AC16)</f>
        <v/>
      </c>
      <c r="AN14" t="str">
        <f>IF(VAT!$C16="","",VAT!AD16)</f>
        <v/>
      </c>
      <c r="AO14" t="str">
        <f>IF(VAT!$C16="","",IDENTIF!$C$5)</f>
        <v/>
      </c>
      <c r="AP14" t="str">
        <f>IF(VAT!$C16="","",VAT!AC16)</f>
        <v/>
      </c>
      <c r="AQ14" s="231" t="str">
        <f>IF(VAT!$C16="","",VAT!B16)</f>
        <v/>
      </c>
      <c r="AR14" s="231" t="str">
        <f>IF(VAT!$C16="","",VLOOKUP(AO14,'AUX1'!$B$5:$E$53,3,FALSE))</f>
        <v/>
      </c>
      <c r="AS14" s="231" t="str">
        <f>IF(VAT!$C16="","",VAT!AF16)</f>
        <v/>
      </c>
      <c r="AT14" s="231" t="str">
        <f>IF(VAT!$C16="","",VAT!AG16)</f>
        <v/>
      </c>
      <c r="AU14" s="231" t="str">
        <f>IF(VAT!$C16="","",VAT!AH16)</f>
        <v/>
      </c>
      <c r="AW14" s="184">
        <f t="shared" si="5"/>
        <v>0</v>
      </c>
      <c r="AX14" s="184">
        <f t="shared" si="6"/>
        <v>0</v>
      </c>
      <c r="AY14" s="185" t="str">
        <f t="shared" si="0"/>
        <v/>
      </c>
      <c r="AZ14" s="232" t="str">
        <f t="shared" si="1"/>
        <v/>
      </c>
      <c r="BA14" s="233">
        <f t="shared" si="7"/>
        <v>0</v>
      </c>
      <c r="BB14" s="233" t="str">
        <f t="shared" si="2"/>
        <v/>
      </c>
      <c r="BC14" s="234">
        <f t="shared" si="8"/>
        <v>0</v>
      </c>
      <c r="BD14" s="185" t="str">
        <f>IF(BC14="","",IF(AH14="","",VLOOKUP(AH14,'AUX1'!$S$6:$U$9,2,0)))</f>
        <v/>
      </c>
      <c r="BE14" s="188" t="str">
        <f t="shared" si="9"/>
        <v/>
      </c>
      <c r="BF14" s="189" t="str">
        <f t="shared" si="3"/>
        <v/>
      </c>
      <c r="BG14" s="189" t="str">
        <f>IF(BA14=0,"",IF(BA14&lt;=300,'AUX1'!$T$12,IF(AND(BA14&gt;300,BA14&lt;=600),'AUX1'!$T$13,IF(AND(BA14&gt;600,BA14&lt;=900),'AUX1'!$T$14,IF(AND(BA14&gt;900,BA14&lt;=1200),'AUX1'!$T$15,IF(AND(BA14&gt;1200,BA14&lt;=1500),'AUX1'!$T$16,IF(BA14&gt;1500,'AUX1'!$T$17)))))))</f>
        <v/>
      </c>
      <c r="BH14" s="235" t="str">
        <f t="shared" si="10"/>
        <v/>
      </c>
      <c r="BI14" s="185" t="str">
        <f t="shared" si="11"/>
        <v/>
      </c>
      <c r="BJ14" s="30" t="str">
        <f>IF(BC14=0,"",IF(BC14&lt;=300,'AUX1'!$T$12,IF(AND(BC14&gt;300,BC14&lt;=600),'AUX1'!$T$13,IF(AND(BC14&gt;600,BC14&lt;=900),'AUX1'!$T$14,IF(AND(BC14&gt;900,BC14&lt;=1200),'AUX1'!$T$15,IF(AND(BC14&gt;1200,BC14&lt;=1500),'AUX1'!$T$16,IF(BC14&gt;1500,'AUX1'!$T$17)))))))</f>
        <v/>
      </c>
      <c r="BK14" s="188" t="str">
        <f>IF(BC14=0,"",IF(AH14="","",VLOOKUP(AH14,'AUX1'!$S$6:$U$9,3,0)))</f>
        <v/>
      </c>
      <c r="BL14" s="190" t="str">
        <f t="shared" si="12"/>
        <v/>
      </c>
      <c r="BM14" s="191" t="str">
        <f t="shared" si="13"/>
        <v/>
      </c>
      <c r="BN14" s="191" t="str">
        <f t="shared" si="13"/>
        <v/>
      </c>
      <c r="BO14" s="236" t="str">
        <f t="shared" si="13"/>
        <v/>
      </c>
      <c r="BP14" s="237" t="str">
        <f t="shared" si="4"/>
        <v/>
      </c>
      <c r="BQ14" s="238" t="str">
        <f t="shared" si="14"/>
        <v/>
      </c>
      <c r="BR14" s="238" t="str">
        <f t="shared" si="15"/>
        <v/>
      </c>
      <c r="BS14" s="239" t="str">
        <f t="shared" si="16"/>
        <v/>
      </c>
      <c r="BT14" s="211" t="str">
        <f t="shared" si="17"/>
        <v/>
      </c>
      <c r="BU14" s="211" t="str">
        <f t="shared" si="18"/>
        <v/>
      </c>
      <c r="BV14" s="211" t="str">
        <f t="shared" si="19"/>
        <v/>
      </c>
      <c r="BW14" s="211" t="str">
        <f t="shared" si="20"/>
        <v/>
      </c>
      <c r="BX14" s="211" t="str">
        <f t="shared" si="21"/>
        <v/>
      </c>
    </row>
    <row r="15" spans="1:76" ht="15.75" customHeight="1" x14ac:dyDescent="0.25">
      <c r="B15" s="179">
        <v>11</v>
      </c>
      <c r="C15" t="str">
        <f>IF(VAT!$C17="","",VAT!C17)</f>
        <v/>
      </c>
      <c r="G15" t="str">
        <f>IF(VAT!$C17="","",VAT!G17)</f>
        <v/>
      </c>
      <c r="H15" t="str">
        <f>IF(VAT!$C17="","",VAT!H17)</f>
        <v/>
      </c>
      <c r="I15" t="str">
        <f>IF(VAT!$C17="","",VAT!I17)</f>
        <v/>
      </c>
      <c r="J15" t="str">
        <f>IF(VAT!$C17="","",IF(VAT!J17="","",VAT!J17))</f>
        <v/>
      </c>
      <c r="K15" t="str">
        <f>IF(VAT!$C17="","",IF(VAT!K17="","",VAT!K17))</f>
        <v/>
      </c>
      <c r="L15" t="str">
        <f>IF(VAT!$C17="","",VAT!L17)</f>
        <v/>
      </c>
      <c r="M15" t="str">
        <f>IF(VAT!$C17="","",VAT!M17)</f>
        <v/>
      </c>
      <c r="N15" s="228"/>
      <c r="O15" s="217" t="str">
        <f>IF(VAT!$C17="","",VAT!N17)</f>
        <v/>
      </c>
      <c r="P15" s="218" t="str">
        <f>IF(VAT!$C17="","",VAT!O17)</f>
        <v/>
      </c>
      <c r="Q15" s="217" t="str">
        <f>IF(VAT!$C17="","",VAT!P17)</f>
        <v/>
      </c>
      <c r="R15" s="218" t="str">
        <f>IF(VAT!$C17="","",VAT!Q17)</f>
        <v/>
      </c>
      <c r="S15" s="229"/>
      <c r="T15" s="229"/>
      <c r="U15" t="str">
        <f>IF(VAT!$C17="","",VAT!V17)</f>
        <v/>
      </c>
      <c r="V15" t="str">
        <f>IF(VAT!$C17="","",VAT!W17)</f>
        <v/>
      </c>
      <c r="W15" t="str">
        <f>IF(VAT!$C17="","",VAT!X17)</f>
        <v/>
      </c>
      <c r="X15" t="str">
        <f>IF(VAT!$C17="","",VAT!Y17)</f>
        <v/>
      </c>
      <c r="Y15" s="230"/>
      <c r="Z15" s="230"/>
      <c r="AA15" s="230"/>
      <c r="AB15" s="230"/>
      <c r="AC15" t="str">
        <f>IF(VAT!$C17="","",VAT!R17)</f>
        <v/>
      </c>
      <c r="AD15" s="20" t="str">
        <f>IF(VAT!$C17="","",VAT!Z17)</f>
        <v/>
      </c>
      <c r="AE15" s="20" t="str">
        <f>IF(VAT!$C17="","",VAT!AA17)</f>
        <v/>
      </c>
      <c r="AF15" s="20" t="str">
        <f>IF(VAT!$C17="","",VAT!AB17)</f>
        <v/>
      </c>
      <c r="AG15" t="str">
        <f>IF(VAT!$C17="","",IF(VAT!S17="","",VAT!S17))</f>
        <v/>
      </c>
      <c r="AH15" t="str">
        <f>IF(VAT!$C17="","",IF(VAT!T17="","",VAT!T17))</f>
        <v/>
      </c>
      <c r="AI15" t="str">
        <f>IF(VAT!$C17="","",VAT!U17)</f>
        <v/>
      </c>
      <c r="AJ15" s="228"/>
      <c r="AK15" s="228"/>
      <c r="AL15" s="228"/>
      <c r="AM15" t="str">
        <f>IF(VAT!$C17="","",VAT!AC17)</f>
        <v/>
      </c>
      <c r="AN15" t="str">
        <f>IF(VAT!$C17="","",VAT!AD17)</f>
        <v/>
      </c>
      <c r="AO15" t="str">
        <f>IF(VAT!$C17="","",IDENTIF!$C$5)</f>
        <v/>
      </c>
      <c r="AP15" t="str">
        <f>IF(VAT!$C17="","",VAT!AC17)</f>
        <v/>
      </c>
      <c r="AQ15" s="231" t="str">
        <f>IF(VAT!$C17="","",VAT!B17)</f>
        <v/>
      </c>
      <c r="AR15" s="231" t="str">
        <f>IF(VAT!$C17="","",VLOOKUP(AO15,'AUX1'!$B$5:$E$53,3,FALSE))</f>
        <v/>
      </c>
      <c r="AS15" s="231" t="str">
        <f>IF(VAT!$C17="","",VAT!AF17)</f>
        <v/>
      </c>
      <c r="AT15" s="231" t="str">
        <f>IF(VAT!$C17="","",VAT!AG17)</f>
        <v/>
      </c>
      <c r="AU15" s="231" t="str">
        <f>IF(VAT!$C17="","",VAT!AH17)</f>
        <v/>
      </c>
      <c r="AW15" s="184">
        <f t="shared" si="5"/>
        <v>0</v>
      </c>
      <c r="AX15" s="184">
        <f t="shared" si="6"/>
        <v>0</v>
      </c>
      <c r="AY15" s="185" t="str">
        <f t="shared" si="0"/>
        <v/>
      </c>
      <c r="AZ15" s="232" t="str">
        <f t="shared" si="1"/>
        <v/>
      </c>
      <c r="BA15" s="233">
        <f t="shared" si="7"/>
        <v>0</v>
      </c>
      <c r="BB15" s="233" t="str">
        <f t="shared" si="2"/>
        <v/>
      </c>
      <c r="BC15" s="234">
        <f t="shared" si="8"/>
        <v>0</v>
      </c>
      <c r="BD15" s="185" t="str">
        <f>IF(BC15="","",IF(AH15="","",VLOOKUP(AH15,'AUX1'!$S$6:$U$9,2,0)))</f>
        <v/>
      </c>
      <c r="BE15" s="188" t="str">
        <f t="shared" si="9"/>
        <v/>
      </c>
      <c r="BF15" s="189" t="str">
        <f t="shared" si="3"/>
        <v/>
      </c>
      <c r="BG15" s="189" t="str">
        <f>IF(BA15=0,"",IF(BA15&lt;=300,'AUX1'!$T$12,IF(AND(BA15&gt;300,BA15&lt;=600),'AUX1'!$T$13,IF(AND(BA15&gt;600,BA15&lt;=900),'AUX1'!$T$14,IF(AND(BA15&gt;900,BA15&lt;=1200),'AUX1'!$T$15,IF(AND(BA15&gt;1200,BA15&lt;=1500),'AUX1'!$T$16,IF(BA15&gt;1500,'AUX1'!$T$17)))))))</f>
        <v/>
      </c>
      <c r="BH15" s="235" t="str">
        <f t="shared" si="10"/>
        <v/>
      </c>
      <c r="BI15" s="185" t="str">
        <f t="shared" si="11"/>
        <v/>
      </c>
      <c r="BJ15" s="30" t="str">
        <f>IF(BC15=0,"",IF(BC15&lt;=300,'AUX1'!$T$12,IF(AND(BC15&gt;300,BC15&lt;=600),'AUX1'!$T$13,IF(AND(BC15&gt;600,BC15&lt;=900),'AUX1'!$T$14,IF(AND(BC15&gt;900,BC15&lt;=1200),'AUX1'!$T$15,IF(AND(BC15&gt;1200,BC15&lt;=1500),'AUX1'!$T$16,IF(BC15&gt;1500,'AUX1'!$T$17)))))))</f>
        <v/>
      </c>
      <c r="BK15" s="188" t="str">
        <f>IF(BC15=0,"",IF(AH15="","",VLOOKUP(AH15,'AUX1'!$S$6:$U$9,3,0)))</f>
        <v/>
      </c>
      <c r="BL15" s="190" t="str">
        <f t="shared" si="12"/>
        <v/>
      </c>
      <c r="BM15" s="191" t="str">
        <f t="shared" si="13"/>
        <v/>
      </c>
      <c r="BN15" s="191" t="str">
        <f t="shared" si="13"/>
        <v/>
      </c>
      <c r="BO15" s="236" t="str">
        <f t="shared" si="13"/>
        <v/>
      </c>
      <c r="BP15" s="237" t="str">
        <f t="shared" si="4"/>
        <v/>
      </c>
      <c r="BQ15" s="238" t="str">
        <f t="shared" si="14"/>
        <v/>
      </c>
      <c r="BR15" s="238" t="str">
        <f t="shared" si="15"/>
        <v/>
      </c>
      <c r="BS15" s="239" t="str">
        <f t="shared" si="16"/>
        <v/>
      </c>
      <c r="BT15" s="211" t="str">
        <f t="shared" si="17"/>
        <v/>
      </c>
      <c r="BU15" s="211" t="str">
        <f t="shared" si="18"/>
        <v/>
      </c>
      <c r="BV15" s="211" t="str">
        <f t="shared" si="19"/>
        <v/>
      </c>
      <c r="BW15" s="211" t="str">
        <f t="shared" si="20"/>
        <v/>
      </c>
      <c r="BX15" s="211" t="str">
        <f t="shared" si="21"/>
        <v/>
      </c>
    </row>
    <row r="16" spans="1:76" ht="15.75" customHeight="1" x14ac:dyDescent="0.25">
      <c r="B16" s="179">
        <v>12</v>
      </c>
      <c r="C16" t="str">
        <f>IF(VAT!$C18="","",VAT!C18)</f>
        <v/>
      </c>
      <c r="G16" t="str">
        <f>IF(VAT!$C18="","",VAT!G18)</f>
        <v/>
      </c>
      <c r="H16" t="str">
        <f>IF(VAT!$C18="","",VAT!H18)</f>
        <v/>
      </c>
      <c r="I16" t="str">
        <f>IF(VAT!$C18="","",VAT!I18)</f>
        <v/>
      </c>
      <c r="J16" t="str">
        <f>IF(VAT!$C18="","",IF(VAT!J18="","",VAT!J18))</f>
        <v/>
      </c>
      <c r="K16" t="str">
        <f>IF(VAT!$C18="","",IF(VAT!K18="","",VAT!K18))</f>
        <v/>
      </c>
      <c r="L16" t="str">
        <f>IF(VAT!$C18="","",VAT!L18)</f>
        <v/>
      </c>
      <c r="M16" t="str">
        <f>IF(VAT!$C18="","",VAT!M18)</f>
        <v/>
      </c>
      <c r="N16" s="228"/>
      <c r="O16" s="217" t="str">
        <f>IF(VAT!$C18="","",VAT!N18)</f>
        <v/>
      </c>
      <c r="P16" s="218" t="str">
        <f>IF(VAT!$C18="","",VAT!O18)</f>
        <v/>
      </c>
      <c r="Q16" s="217" t="str">
        <f>IF(VAT!$C18="","",VAT!P18)</f>
        <v/>
      </c>
      <c r="R16" s="218" t="str">
        <f>IF(VAT!$C18="","",VAT!Q18)</f>
        <v/>
      </c>
      <c r="S16" s="229"/>
      <c r="T16" s="229"/>
      <c r="U16" t="str">
        <f>IF(VAT!$C18="","",VAT!V18)</f>
        <v/>
      </c>
      <c r="V16" t="str">
        <f>IF(VAT!$C18="","",VAT!W18)</f>
        <v/>
      </c>
      <c r="W16" t="str">
        <f>IF(VAT!$C18="","",VAT!X18)</f>
        <v/>
      </c>
      <c r="X16" t="str">
        <f>IF(VAT!$C18="","",VAT!Y18)</f>
        <v/>
      </c>
      <c r="Y16" s="230"/>
      <c r="Z16" s="230"/>
      <c r="AA16" s="230"/>
      <c r="AB16" s="230"/>
      <c r="AC16" t="str">
        <f>IF(VAT!$C18="","",VAT!R18)</f>
        <v/>
      </c>
      <c r="AD16" s="20" t="str">
        <f>IF(VAT!$C18="","",VAT!Z18)</f>
        <v/>
      </c>
      <c r="AE16" s="20" t="str">
        <f>IF(VAT!$C18="","",VAT!AA18)</f>
        <v/>
      </c>
      <c r="AF16" s="20" t="str">
        <f>IF(VAT!$C18="","",VAT!AB18)</f>
        <v/>
      </c>
      <c r="AG16" t="str">
        <f>IF(VAT!$C18="","",IF(VAT!S18="","",VAT!S18))</f>
        <v/>
      </c>
      <c r="AH16" t="str">
        <f>IF(VAT!$C18="","",IF(VAT!T18="","",VAT!T18))</f>
        <v/>
      </c>
      <c r="AI16" t="str">
        <f>IF(VAT!$C18="","",VAT!U18)</f>
        <v/>
      </c>
      <c r="AJ16" s="228"/>
      <c r="AK16" s="228"/>
      <c r="AL16" s="228"/>
      <c r="AM16" t="str">
        <f>IF(VAT!$C18="","",VAT!AC18)</f>
        <v/>
      </c>
      <c r="AN16" t="str">
        <f>IF(VAT!$C18="","",VAT!AD18)</f>
        <v/>
      </c>
      <c r="AO16" t="str">
        <f>IF(VAT!$C18="","",IDENTIF!$C$5)</f>
        <v/>
      </c>
      <c r="AP16" t="str">
        <f>IF(VAT!$C18="","",VAT!AC18)</f>
        <v/>
      </c>
      <c r="AQ16" s="231" t="str">
        <f>IF(VAT!$C18="","",VAT!B18)</f>
        <v/>
      </c>
      <c r="AR16" s="231" t="str">
        <f>IF(VAT!$C18="","",VLOOKUP(AO16,'AUX1'!$B$5:$E$53,3,FALSE))</f>
        <v/>
      </c>
      <c r="AS16" s="231" t="str">
        <f>IF(VAT!$C18="","",VAT!AF18)</f>
        <v/>
      </c>
      <c r="AT16" s="231" t="str">
        <f>IF(VAT!$C18="","",VAT!AG18)</f>
        <v/>
      </c>
      <c r="AU16" s="231" t="str">
        <f>IF(VAT!$C18="","",VAT!AH18)</f>
        <v/>
      </c>
      <c r="AW16" s="184">
        <f t="shared" si="5"/>
        <v>0</v>
      </c>
      <c r="AX16" s="184">
        <f t="shared" si="6"/>
        <v>0</v>
      </c>
      <c r="AY16" s="185" t="str">
        <f t="shared" si="0"/>
        <v/>
      </c>
      <c r="AZ16" s="232" t="str">
        <f t="shared" si="1"/>
        <v/>
      </c>
      <c r="BA16" s="233">
        <f t="shared" si="7"/>
        <v>0</v>
      </c>
      <c r="BB16" s="233" t="str">
        <f t="shared" si="2"/>
        <v/>
      </c>
      <c r="BC16" s="234">
        <f t="shared" si="8"/>
        <v>0</v>
      </c>
      <c r="BD16" s="185" t="str">
        <f>IF(BC16="","",IF(AH16="","",VLOOKUP(AH16,'AUX1'!$S$6:$U$9,2,0)))</f>
        <v/>
      </c>
      <c r="BE16" s="188" t="str">
        <f t="shared" si="9"/>
        <v/>
      </c>
      <c r="BF16" s="189" t="str">
        <f t="shared" si="3"/>
        <v/>
      </c>
      <c r="BG16" s="189" t="str">
        <f>IF(BA16=0,"",IF(BA16&lt;=300,'AUX1'!$T$12,IF(AND(BA16&gt;300,BA16&lt;=600),'AUX1'!$T$13,IF(AND(BA16&gt;600,BA16&lt;=900),'AUX1'!$T$14,IF(AND(BA16&gt;900,BA16&lt;=1200),'AUX1'!$T$15,IF(AND(BA16&gt;1200,BA16&lt;=1500),'AUX1'!$T$16,IF(BA16&gt;1500,'AUX1'!$T$17)))))))</f>
        <v/>
      </c>
      <c r="BH16" s="235" t="str">
        <f t="shared" si="10"/>
        <v/>
      </c>
      <c r="BI16" s="185" t="str">
        <f t="shared" si="11"/>
        <v/>
      </c>
      <c r="BJ16" s="30" t="str">
        <f>IF(BC16=0,"",IF(BC16&lt;=300,'AUX1'!$T$12,IF(AND(BC16&gt;300,BC16&lt;=600),'AUX1'!$T$13,IF(AND(BC16&gt;600,BC16&lt;=900),'AUX1'!$T$14,IF(AND(BC16&gt;900,BC16&lt;=1200),'AUX1'!$T$15,IF(AND(BC16&gt;1200,BC16&lt;=1500),'AUX1'!$T$16,IF(BC16&gt;1500,'AUX1'!$T$17)))))))</f>
        <v/>
      </c>
      <c r="BK16" s="188" t="str">
        <f>IF(BC16=0,"",IF(AH16="","",VLOOKUP(AH16,'AUX1'!$S$6:$U$9,3,0)))</f>
        <v/>
      </c>
      <c r="BL16" s="190" t="str">
        <f t="shared" si="12"/>
        <v/>
      </c>
      <c r="BM16" s="191" t="str">
        <f t="shared" si="13"/>
        <v/>
      </c>
      <c r="BN16" s="191" t="str">
        <f t="shared" si="13"/>
        <v/>
      </c>
      <c r="BO16" s="236" t="str">
        <f t="shared" si="13"/>
        <v/>
      </c>
      <c r="BP16" s="237" t="str">
        <f t="shared" si="4"/>
        <v/>
      </c>
      <c r="BQ16" s="238" t="str">
        <f t="shared" si="14"/>
        <v/>
      </c>
      <c r="BR16" s="238" t="str">
        <f t="shared" si="15"/>
        <v/>
      </c>
      <c r="BS16" s="239" t="str">
        <f t="shared" si="16"/>
        <v/>
      </c>
      <c r="BT16" s="211" t="str">
        <f t="shared" si="17"/>
        <v/>
      </c>
      <c r="BU16" s="211" t="str">
        <f t="shared" si="18"/>
        <v/>
      </c>
      <c r="BV16" s="211" t="str">
        <f t="shared" si="19"/>
        <v/>
      </c>
      <c r="BW16" s="211" t="str">
        <f t="shared" si="20"/>
        <v/>
      </c>
      <c r="BX16" s="211" t="str">
        <f t="shared" si="21"/>
        <v/>
      </c>
    </row>
    <row r="17" spans="1:76" ht="15.75" customHeight="1" x14ac:dyDescent="0.25">
      <c r="B17" s="179">
        <v>13</v>
      </c>
      <c r="C17" t="str">
        <f>IF(VAT!$C19="","",VAT!C19)</f>
        <v/>
      </c>
      <c r="G17" t="str">
        <f>IF(VAT!$C19="","",VAT!G19)</f>
        <v/>
      </c>
      <c r="H17" t="str">
        <f>IF(VAT!$C19="","",VAT!H19)</f>
        <v/>
      </c>
      <c r="I17" t="str">
        <f>IF(VAT!$C19="","",VAT!I19)</f>
        <v/>
      </c>
      <c r="J17" t="str">
        <f>IF(VAT!$C19="","",IF(VAT!J19="","",VAT!J19))</f>
        <v/>
      </c>
      <c r="K17" t="str">
        <f>IF(VAT!$C19="","",IF(VAT!K19="","",VAT!K19))</f>
        <v/>
      </c>
      <c r="L17" t="str">
        <f>IF(VAT!$C19="","",VAT!L19)</f>
        <v/>
      </c>
      <c r="M17" t="str">
        <f>IF(VAT!$C19="","",VAT!M19)</f>
        <v/>
      </c>
      <c r="N17" s="228"/>
      <c r="O17" s="217" t="str">
        <f>IF(VAT!$C19="","",VAT!N19)</f>
        <v/>
      </c>
      <c r="P17" s="218" t="str">
        <f>IF(VAT!$C19="","",VAT!O19)</f>
        <v/>
      </c>
      <c r="Q17" s="217" t="str">
        <f>IF(VAT!$C19="","",VAT!P19)</f>
        <v/>
      </c>
      <c r="R17" s="218" t="str">
        <f>IF(VAT!$C19="","",VAT!Q19)</f>
        <v/>
      </c>
      <c r="S17" s="229"/>
      <c r="T17" s="229"/>
      <c r="U17" t="str">
        <f>IF(VAT!$C19="","",VAT!V19)</f>
        <v/>
      </c>
      <c r="V17" t="str">
        <f>IF(VAT!$C19="","",VAT!W19)</f>
        <v/>
      </c>
      <c r="W17" t="str">
        <f>IF(VAT!$C19="","",VAT!X19)</f>
        <v/>
      </c>
      <c r="X17" t="str">
        <f>IF(VAT!$C19="","",VAT!Y19)</f>
        <v/>
      </c>
      <c r="Y17" s="230"/>
      <c r="Z17" s="230"/>
      <c r="AA17" s="230"/>
      <c r="AB17" s="230"/>
      <c r="AC17" t="str">
        <f>IF(VAT!$C19="","",VAT!R19)</f>
        <v/>
      </c>
      <c r="AD17" s="20" t="str">
        <f>IF(VAT!$C19="","",VAT!Z19)</f>
        <v/>
      </c>
      <c r="AE17" s="20" t="str">
        <f>IF(VAT!$C19="","",VAT!AA19)</f>
        <v/>
      </c>
      <c r="AF17" s="20" t="str">
        <f>IF(VAT!$C19="","",VAT!AB19)</f>
        <v/>
      </c>
      <c r="AG17" t="str">
        <f>IF(VAT!$C19="","",IF(VAT!S19="","",VAT!S19))</f>
        <v/>
      </c>
      <c r="AH17" t="str">
        <f>IF(VAT!$C19="","",IF(VAT!T19="","",VAT!T19))</f>
        <v/>
      </c>
      <c r="AI17" t="str">
        <f>IF(VAT!$C19="","",VAT!U19)</f>
        <v/>
      </c>
      <c r="AJ17" s="228"/>
      <c r="AK17" s="228"/>
      <c r="AL17" s="228"/>
      <c r="AM17" t="str">
        <f>IF(VAT!$C19="","",VAT!AC19)</f>
        <v/>
      </c>
      <c r="AN17" t="str">
        <f>IF(VAT!$C19="","",VAT!AD19)</f>
        <v/>
      </c>
      <c r="AO17" t="str">
        <f>IF(VAT!$C19="","",IDENTIF!$C$5)</f>
        <v/>
      </c>
      <c r="AP17" t="str">
        <f>IF(VAT!$C19="","",VAT!AC19)</f>
        <v/>
      </c>
      <c r="AQ17" s="231" t="str">
        <f>IF(VAT!$C19="","",VAT!B19)</f>
        <v/>
      </c>
      <c r="AR17" s="231" t="str">
        <f>IF(VAT!$C19="","",VLOOKUP(AO17,'AUX1'!$B$5:$E$53,3,FALSE))</f>
        <v/>
      </c>
      <c r="AS17" s="231" t="str">
        <f>IF(VAT!$C19="","",VAT!AF19)</f>
        <v/>
      </c>
      <c r="AT17" s="231" t="str">
        <f>IF(VAT!$C19="","",VAT!AG19)</f>
        <v/>
      </c>
      <c r="AU17" s="231" t="str">
        <f>IF(VAT!$C19="","",VAT!AH19)</f>
        <v/>
      </c>
      <c r="AW17" s="184">
        <f t="shared" si="5"/>
        <v>0</v>
      </c>
      <c r="AX17" s="184">
        <f t="shared" si="6"/>
        <v>0</v>
      </c>
      <c r="AY17" s="185" t="str">
        <f t="shared" si="0"/>
        <v/>
      </c>
      <c r="AZ17" s="232" t="str">
        <f t="shared" si="1"/>
        <v/>
      </c>
      <c r="BA17" s="233">
        <f t="shared" si="7"/>
        <v>0</v>
      </c>
      <c r="BB17" s="233" t="str">
        <f t="shared" si="2"/>
        <v/>
      </c>
      <c r="BC17" s="234">
        <f t="shared" si="8"/>
        <v>0</v>
      </c>
      <c r="BD17" s="185" t="str">
        <f>IF(BC17="","",IF(AH17="","",VLOOKUP(AH17,'AUX1'!$S$6:$U$9,2,0)))</f>
        <v/>
      </c>
      <c r="BE17" s="188" t="str">
        <f t="shared" si="9"/>
        <v/>
      </c>
      <c r="BF17" s="189" t="str">
        <f t="shared" si="3"/>
        <v/>
      </c>
      <c r="BG17" s="189" t="str">
        <f>IF(BA17=0,"",IF(BA17&lt;=300,'AUX1'!$T$12,IF(AND(BA17&gt;300,BA17&lt;=600),'AUX1'!$T$13,IF(AND(BA17&gt;600,BA17&lt;=900),'AUX1'!$T$14,IF(AND(BA17&gt;900,BA17&lt;=1200),'AUX1'!$T$15,IF(AND(BA17&gt;1200,BA17&lt;=1500),'AUX1'!$T$16,IF(BA17&gt;1500,'AUX1'!$T$17)))))))</f>
        <v/>
      </c>
      <c r="BH17" s="235" t="str">
        <f t="shared" si="10"/>
        <v/>
      </c>
      <c r="BI17" s="185" t="str">
        <f t="shared" si="11"/>
        <v/>
      </c>
      <c r="BJ17" s="30" t="str">
        <f>IF(BC17=0,"",IF(BC17&lt;=300,'AUX1'!$T$12,IF(AND(BC17&gt;300,BC17&lt;=600),'AUX1'!$T$13,IF(AND(BC17&gt;600,BC17&lt;=900),'AUX1'!$T$14,IF(AND(BC17&gt;900,BC17&lt;=1200),'AUX1'!$T$15,IF(AND(BC17&gt;1200,BC17&lt;=1500),'AUX1'!$T$16,IF(BC17&gt;1500,'AUX1'!$T$17)))))))</f>
        <v/>
      </c>
      <c r="BK17" s="188" t="str">
        <f>IF(BC17=0,"",IF(AH17="","",VLOOKUP(AH17,'AUX1'!$S$6:$U$9,3,0)))</f>
        <v/>
      </c>
      <c r="BL17" s="190" t="str">
        <f t="shared" si="12"/>
        <v/>
      </c>
      <c r="BM17" s="191" t="str">
        <f t="shared" si="13"/>
        <v/>
      </c>
      <c r="BN17" s="191" t="str">
        <f t="shared" si="13"/>
        <v/>
      </c>
      <c r="BO17" s="236" t="str">
        <f t="shared" si="13"/>
        <v/>
      </c>
      <c r="BP17" s="237" t="str">
        <f t="shared" si="4"/>
        <v/>
      </c>
      <c r="BQ17" s="238" t="str">
        <f t="shared" si="14"/>
        <v/>
      </c>
      <c r="BR17" s="238" t="str">
        <f t="shared" si="15"/>
        <v/>
      </c>
      <c r="BS17" s="239" t="str">
        <f t="shared" si="16"/>
        <v/>
      </c>
      <c r="BT17" s="211" t="str">
        <f t="shared" si="17"/>
        <v/>
      </c>
      <c r="BU17" s="211" t="str">
        <f t="shared" si="18"/>
        <v/>
      </c>
      <c r="BV17" s="211" t="str">
        <f t="shared" si="19"/>
        <v/>
      </c>
      <c r="BW17" s="211" t="str">
        <f t="shared" si="20"/>
        <v/>
      </c>
      <c r="BX17" s="211" t="str">
        <f t="shared" si="21"/>
        <v/>
      </c>
    </row>
    <row r="18" spans="1:76" ht="15.75" customHeight="1" x14ac:dyDescent="0.25">
      <c r="B18" s="179">
        <v>14</v>
      </c>
      <c r="C18" t="str">
        <f>IF(VAT!$C20="","",VAT!C20)</f>
        <v/>
      </c>
      <c r="G18" t="str">
        <f>IF(VAT!$C20="","",VAT!G20)</f>
        <v/>
      </c>
      <c r="H18" t="str">
        <f>IF(VAT!$C20="","",VAT!H20)</f>
        <v/>
      </c>
      <c r="I18" t="str">
        <f>IF(VAT!$C20="","",VAT!I20)</f>
        <v/>
      </c>
      <c r="J18" t="str">
        <f>IF(VAT!$C20="","",IF(VAT!J20="","",VAT!J20))</f>
        <v/>
      </c>
      <c r="K18" t="str">
        <f>IF(VAT!$C20="","",IF(VAT!K20="","",VAT!K20))</f>
        <v/>
      </c>
      <c r="L18" t="str">
        <f>IF(VAT!$C20="","",VAT!L20)</f>
        <v/>
      </c>
      <c r="M18" t="str">
        <f>IF(VAT!$C20="","",VAT!M20)</f>
        <v/>
      </c>
      <c r="N18" s="228"/>
      <c r="O18" s="217" t="str">
        <f>IF(VAT!$C20="","",VAT!N20)</f>
        <v/>
      </c>
      <c r="P18" s="218" t="str">
        <f>IF(VAT!$C20="","",VAT!O20)</f>
        <v/>
      </c>
      <c r="Q18" s="217" t="str">
        <f>IF(VAT!$C20="","",VAT!P20)</f>
        <v/>
      </c>
      <c r="R18" s="218" t="str">
        <f>IF(VAT!$C20="","",VAT!Q20)</f>
        <v/>
      </c>
      <c r="S18" s="229"/>
      <c r="T18" s="229"/>
      <c r="U18" t="str">
        <f>IF(VAT!$C20="","",VAT!V20)</f>
        <v/>
      </c>
      <c r="V18" t="str">
        <f>IF(VAT!$C20="","",VAT!W20)</f>
        <v/>
      </c>
      <c r="W18" t="str">
        <f>IF(VAT!$C20="","",VAT!X20)</f>
        <v/>
      </c>
      <c r="X18" t="str">
        <f>IF(VAT!$C20="","",VAT!Y20)</f>
        <v/>
      </c>
      <c r="Y18" s="230"/>
      <c r="Z18" s="230"/>
      <c r="AA18" s="230"/>
      <c r="AB18" s="230"/>
      <c r="AC18" t="str">
        <f>IF(VAT!$C20="","",VAT!R20)</f>
        <v/>
      </c>
      <c r="AD18" s="20" t="str">
        <f>IF(VAT!$C20="","",VAT!Z20)</f>
        <v/>
      </c>
      <c r="AE18" s="20" t="str">
        <f>IF(VAT!$C20="","",VAT!AA20)</f>
        <v/>
      </c>
      <c r="AF18" s="20" t="str">
        <f>IF(VAT!$C20="","",VAT!AB20)</f>
        <v/>
      </c>
      <c r="AG18" t="str">
        <f>IF(VAT!$C20="","",IF(VAT!S20="","",VAT!S20))</f>
        <v/>
      </c>
      <c r="AH18" t="str">
        <f>IF(VAT!$C20="","",IF(VAT!T20="","",VAT!T20))</f>
        <v/>
      </c>
      <c r="AI18" t="str">
        <f>IF(VAT!$C20="","",VAT!U20)</f>
        <v/>
      </c>
      <c r="AJ18" s="228"/>
      <c r="AK18" s="228"/>
      <c r="AL18" s="228"/>
      <c r="AM18" t="str">
        <f>IF(VAT!$C20="","",VAT!AC20)</f>
        <v/>
      </c>
      <c r="AN18" t="str">
        <f>IF(VAT!$C20="","",VAT!AD20)</f>
        <v/>
      </c>
      <c r="AO18" t="str">
        <f>IF(VAT!$C20="","",IDENTIF!$C$5)</f>
        <v/>
      </c>
      <c r="AP18" t="str">
        <f>IF(VAT!$C20="","",VAT!AC20)</f>
        <v/>
      </c>
      <c r="AQ18" s="231" t="str">
        <f>IF(VAT!$C20="","",VAT!B20)</f>
        <v/>
      </c>
      <c r="AR18" s="231" t="str">
        <f>IF(VAT!$C20="","",VLOOKUP(AO18,'AUX1'!$B$5:$E$53,3,FALSE))</f>
        <v/>
      </c>
      <c r="AS18" s="231" t="str">
        <f>IF(VAT!$C20="","",VAT!AF20)</f>
        <v/>
      </c>
      <c r="AT18" s="231" t="str">
        <f>IF(VAT!$C20="","",VAT!AG20)</f>
        <v/>
      </c>
      <c r="AU18" s="231" t="str">
        <f>IF(VAT!$C20="","",VAT!AH20)</f>
        <v/>
      </c>
      <c r="AW18" s="184">
        <f t="shared" si="5"/>
        <v>0</v>
      </c>
      <c r="AX18" s="184">
        <f t="shared" si="6"/>
        <v>0</v>
      </c>
      <c r="AY18" s="185" t="str">
        <f t="shared" si="0"/>
        <v/>
      </c>
      <c r="AZ18" s="232" t="str">
        <f t="shared" si="1"/>
        <v/>
      </c>
      <c r="BA18" s="233">
        <f t="shared" si="7"/>
        <v>0</v>
      </c>
      <c r="BB18" s="233" t="str">
        <f t="shared" si="2"/>
        <v/>
      </c>
      <c r="BC18" s="234">
        <f t="shared" si="8"/>
        <v>0</v>
      </c>
      <c r="BD18" s="185" t="str">
        <f>IF(BC18="","",IF(AH18="","",VLOOKUP(AH18,'AUX1'!$S$6:$U$9,2,0)))</f>
        <v/>
      </c>
      <c r="BE18" s="188" t="str">
        <f t="shared" si="9"/>
        <v/>
      </c>
      <c r="BF18" s="189" t="str">
        <f t="shared" si="3"/>
        <v/>
      </c>
      <c r="BG18" s="189" t="str">
        <f>IF(BA18=0,"",IF(BA18&lt;=300,'AUX1'!$T$12,IF(AND(BA18&gt;300,BA18&lt;=600),'AUX1'!$T$13,IF(AND(BA18&gt;600,BA18&lt;=900),'AUX1'!$T$14,IF(AND(BA18&gt;900,BA18&lt;=1200),'AUX1'!$T$15,IF(AND(BA18&gt;1200,BA18&lt;=1500),'AUX1'!$T$16,IF(BA18&gt;1500,'AUX1'!$T$17)))))))</f>
        <v/>
      </c>
      <c r="BH18" s="235" t="str">
        <f t="shared" si="10"/>
        <v/>
      </c>
      <c r="BI18" s="185" t="str">
        <f t="shared" si="11"/>
        <v/>
      </c>
      <c r="BJ18" s="30" t="str">
        <f>IF(BC18=0,"",IF(BC18&lt;=300,'AUX1'!$T$12,IF(AND(BC18&gt;300,BC18&lt;=600),'AUX1'!$T$13,IF(AND(BC18&gt;600,BC18&lt;=900),'AUX1'!$T$14,IF(AND(BC18&gt;900,BC18&lt;=1200),'AUX1'!$T$15,IF(AND(BC18&gt;1200,BC18&lt;=1500),'AUX1'!$T$16,IF(BC18&gt;1500,'AUX1'!$T$17)))))))</f>
        <v/>
      </c>
      <c r="BK18" s="188" t="str">
        <f>IF(BC18=0,"",IF(AH18="","",VLOOKUP(AH18,'AUX1'!$S$6:$U$9,3,0)))</f>
        <v/>
      </c>
      <c r="BL18" s="190" t="str">
        <f t="shared" si="12"/>
        <v/>
      </c>
      <c r="BM18" s="191" t="str">
        <f t="shared" si="13"/>
        <v/>
      </c>
      <c r="BN18" s="191" t="str">
        <f t="shared" si="13"/>
        <v/>
      </c>
      <c r="BO18" s="236" t="str">
        <f t="shared" si="13"/>
        <v/>
      </c>
      <c r="BP18" s="237" t="str">
        <f t="shared" si="4"/>
        <v/>
      </c>
      <c r="BQ18" s="238" t="str">
        <f t="shared" si="14"/>
        <v/>
      </c>
      <c r="BR18" s="238" t="str">
        <f t="shared" si="15"/>
        <v/>
      </c>
      <c r="BS18" s="239" t="str">
        <f t="shared" si="16"/>
        <v/>
      </c>
      <c r="BT18" s="211" t="str">
        <f t="shared" si="17"/>
        <v/>
      </c>
      <c r="BU18" s="211" t="str">
        <f t="shared" si="18"/>
        <v/>
      </c>
      <c r="BV18" s="211" t="str">
        <f t="shared" si="19"/>
        <v/>
      </c>
      <c r="BW18" s="211" t="str">
        <f t="shared" si="20"/>
        <v/>
      </c>
      <c r="BX18" s="211" t="str">
        <f t="shared" si="21"/>
        <v/>
      </c>
    </row>
    <row r="19" spans="1:76" ht="15.75" customHeight="1" x14ac:dyDescent="0.25">
      <c r="B19" s="179">
        <v>15</v>
      </c>
      <c r="C19" t="str">
        <f>IF(VAT!$C21="","",VAT!C21)</f>
        <v/>
      </c>
      <c r="G19" t="str">
        <f>IF(VAT!$C21="","",VAT!G21)</f>
        <v/>
      </c>
      <c r="H19" t="str">
        <f>IF(VAT!$C21="","",VAT!H21)</f>
        <v/>
      </c>
      <c r="I19" t="str">
        <f>IF(VAT!$C21="","",VAT!I21)</f>
        <v/>
      </c>
      <c r="J19" t="str">
        <f>IF(VAT!$C21="","",IF(VAT!J21="","",VAT!J21))</f>
        <v/>
      </c>
      <c r="K19" t="str">
        <f>IF(VAT!$C21="","",IF(VAT!K21="","",VAT!K21))</f>
        <v/>
      </c>
      <c r="L19" t="str">
        <f>IF(VAT!$C21="","",VAT!L21)</f>
        <v/>
      </c>
      <c r="M19" t="str">
        <f>IF(VAT!$C21="","",VAT!M21)</f>
        <v/>
      </c>
      <c r="N19" s="228"/>
      <c r="O19" s="217" t="str">
        <f>IF(VAT!$C21="","",VAT!N21)</f>
        <v/>
      </c>
      <c r="P19" s="218" t="str">
        <f>IF(VAT!$C21="","",VAT!O21)</f>
        <v/>
      </c>
      <c r="Q19" s="217" t="str">
        <f>IF(VAT!$C21="","",VAT!P21)</f>
        <v/>
      </c>
      <c r="R19" s="218" t="str">
        <f>IF(VAT!$C21="","",VAT!Q21)</f>
        <v/>
      </c>
      <c r="S19" s="229"/>
      <c r="T19" s="229"/>
      <c r="U19" t="str">
        <f>IF(VAT!$C21="","",VAT!V21)</f>
        <v/>
      </c>
      <c r="V19" t="str">
        <f>IF(VAT!$C21="","",VAT!W21)</f>
        <v/>
      </c>
      <c r="W19" t="str">
        <f>IF(VAT!$C21="","",VAT!X21)</f>
        <v/>
      </c>
      <c r="X19" t="str">
        <f>IF(VAT!$C21="","",VAT!Y21)</f>
        <v/>
      </c>
      <c r="Y19" s="230"/>
      <c r="Z19" s="230"/>
      <c r="AA19" s="230"/>
      <c r="AB19" s="230"/>
      <c r="AC19" t="str">
        <f>IF(VAT!$C21="","",VAT!R21)</f>
        <v/>
      </c>
      <c r="AD19" s="20" t="str">
        <f>IF(VAT!$C21="","",VAT!Z21)</f>
        <v/>
      </c>
      <c r="AE19" s="20" t="str">
        <f>IF(VAT!$C21="","",VAT!AA21)</f>
        <v/>
      </c>
      <c r="AF19" s="20" t="str">
        <f>IF(VAT!$C21="","",VAT!AB21)</f>
        <v/>
      </c>
      <c r="AG19" t="str">
        <f>IF(VAT!$C21="","",IF(VAT!S21="","",VAT!S21))</f>
        <v/>
      </c>
      <c r="AH19" t="str">
        <f>IF(VAT!$C21="","",IF(VAT!T21="","",VAT!T21))</f>
        <v/>
      </c>
      <c r="AI19" t="str">
        <f>IF(VAT!$C21="","",VAT!U21)</f>
        <v/>
      </c>
      <c r="AJ19" s="228"/>
      <c r="AK19" s="228"/>
      <c r="AL19" s="228"/>
      <c r="AM19" t="str">
        <f>IF(VAT!$C21="","",VAT!AC21)</f>
        <v/>
      </c>
      <c r="AN19" t="str">
        <f>IF(VAT!$C21="","",VAT!AD21)</f>
        <v/>
      </c>
      <c r="AO19" t="str">
        <f>IF(VAT!$C21="","",IDENTIF!$C$5)</f>
        <v/>
      </c>
      <c r="AP19" t="str">
        <f>IF(VAT!$C21="","",VAT!AC21)</f>
        <v/>
      </c>
      <c r="AQ19" s="231" t="str">
        <f>IF(VAT!$C21="","",VAT!B21)</f>
        <v/>
      </c>
      <c r="AR19" s="231" t="str">
        <f>IF(VAT!$C21="","",VLOOKUP(AO19,'AUX1'!$B$5:$E$53,3,FALSE))</f>
        <v/>
      </c>
      <c r="AS19" s="231" t="str">
        <f>IF(VAT!$C21="","",VAT!AF21)</f>
        <v/>
      </c>
      <c r="AT19" s="231" t="str">
        <f>IF(VAT!$C21="","",VAT!AG21)</f>
        <v/>
      </c>
      <c r="AU19" s="231" t="str">
        <f>IF(VAT!$C21="","",VAT!AH21)</f>
        <v/>
      </c>
      <c r="AW19" s="184">
        <f t="shared" si="5"/>
        <v>0</v>
      </c>
      <c r="AX19" s="184">
        <f t="shared" si="6"/>
        <v>0</v>
      </c>
      <c r="AY19" s="185" t="str">
        <f t="shared" si="0"/>
        <v/>
      </c>
      <c r="AZ19" s="232" t="str">
        <f t="shared" si="1"/>
        <v/>
      </c>
      <c r="BA19" s="233">
        <f t="shared" si="7"/>
        <v>0</v>
      </c>
      <c r="BB19" s="233" t="str">
        <f t="shared" si="2"/>
        <v/>
      </c>
      <c r="BC19" s="234">
        <f t="shared" si="8"/>
        <v>0</v>
      </c>
      <c r="BD19" s="185" t="str">
        <f>IF(BC19="","",IF(AH19="","",VLOOKUP(AH19,'AUX1'!$S$6:$U$9,2,0)))</f>
        <v/>
      </c>
      <c r="BE19" s="188" t="str">
        <f t="shared" si="9"/>
        <v/>
      </c>
      <c r="BF19" s="189" t="str">
        <f t="shared" si="3"/>
        <v/>
      </c>
      <c r="BG19" s="189" t="str">
        <f>IF(BA19=0,"",IF(BA19&lt;=300,'AUX1'!$T$12,IF(AND(BA19&gt;300,BA19&lt;=600),'AUX1'!$T$13,IF(AND(BA19&gt;600,BA19&lt;=900),'AUX1'!$T$14,IF(AND(BA19&gt;900,BA19&lt;=1200),'AUX1'!$T$15,IF(AND(BA19&gt;1200,BA19&lt;=1500),'AUX1'!$T$16,IF(BA19&gt;1500,'AUX1'!$T$17)))))))</f>
        <v/>
      </c>
      <c r="BH19" s="235" t="str">
        <f t="shared" si="10"/>
        <v/>
      </c>
      <c r="BI19" s="185" t="str">
        <f t="shared" si="11"/>
        <v/>
      </c>
      <c r="BJ19" s="30" t="str">
        <f>IF(BC19=0,"",IF(BC19&lt;=300,'AUX1'!$T$12,IF(AND(BC19&gt;300,BC19&lt;=600),'AUX1'!$T$13,IF(AND(BC19&gt;600,BC19&lt;=900),'AUX1'!$T$14,IF(AND(BC19&gt;900,BC19&lt;=1200),'AUX1'!$T$15,IF(AND(BC19&gt;1200,BC19&lt;=1500),'AUX1'!$T$16,IF(BC19&gt;1500,'AUX1'!$T$17)))))))</f>
        <v/>
      </c>
      <c r="BK19" s="188" t="str">
        <f>IF(BC19=0,"",IF(AH19="","",VLOOKUP(AH19,'AUX1'!$S$6:$U$9,3,0)))</f>
        <v/>
      </c>
      <c r="BL19" s="190" t="str">
        <f t="shared" si="12"/>
        <v/>
      </c>
      <c r="BM19" s="191" t="str">
        <f t="shared" si="13"/>
        <v/>
      </c>
      <c r="BN19" s="191" t="str">
        <f t="shared" si="13"/>
        <v/>
      </c>
      <c r="BO19" s="236" t="str">
        <f t="shared" si="13"/>
        <v/>
      </c>
      <c r="BP19" s="237" t="str">
        <f t="shared" si="4"/>
        <v/>
      </c>
      <c r="BQ19" s="238" t="str">
        <f t="shared" si="14"/>
        <v/>
      </c>
      <c r="BR19" s="238" t="str">
        <f t="shared" si="15"/>
        <v/>
      </c>
      <c r="BS19" s="239" t="str">
        <f t="shared" si="16"/>
        <v/>
      </c>
      <c r="BT19" s="211" t="str">
        <f t="shared" si="17"/>
        <v/>
      </c>
      <c r="BU19" s="211" t="str">
        <f t="shared" si="18"/>
        <v/>
      </c>
      <c r="BV19" s="211" t="str">
        <f t="shared" si="19"/>
        <v/>
      </c>
      <c r="BW19" s="211" t="str">
        <f t="shared" si="20"/>
        <v/>
      </c>
      <c r="BX19" s="211" t="str">
        <f t="shared" si="21"/>
        <v/>
      </c>
    </row>
    <row r="20" spans="1:76" ht="15.75" customHeight="1" x14ac:dyDescent="0.25">
      <c r="B20" s="179">
        <v>16</v>
      </c>
      <c r="C20" t="str">
        <f>IF(VAT!$C22="","",VAT!C22)</f>
        <v/>
      </c>
      <c r="G20" t="str">
        <f>IF(VAT!$C22="","",VAT!G22)</f>
        <v/>
      </c>
      <c r="H20" t="str">
        <f>IF(VAT!$C22="","",VAT!H22)</f>
        <v/>
      </c>
      <c r="I20" t="str">
        <f>IF(VAT!$C22="","",VAT!I22)</f>
        <v/>
      </c>
      <c r="J20" t="str">
        <f>IF(VAT!$C22="","",IF(VAT!J22="","",VAT!J22))</f>
        <v/>
      </c>
      <c r="K20" t="str">
        <f>IF(VAT!$C22="","",IF(VAT!K22="","",VAT!K22))</f>
        <v/>
      </c>
      <c r="L20" t="str">
        <f>IF(VAT!$C22="","",VAT!L22)</f>
        <v/>
      </c>
      <c r="M20" t="str">
        <f>IF(VAT!$C22="","",VAT!M22)</f>
        <v/>
      </c>
      <c r="N20" s="228"/>
      <c r="O20" s="217" t="str">
        <f>IF(VAT!$C22="","",VAT!N22)</f>
        <v/>
      </c>
      <c r="P20" s="218" t="str">
        <f>IF(VAT!$C22="","",VAT!O22)</f>
        <v/>
      </c>
      <c r="Q20" s="217" t="str">
        <f>IF(VAT!$C22="","",VAT!P22)</f>
        <v/>
      </c>
      <c r="R20" s="218" t="str">
        <f>IF(VAT!$C22="","",VAT!Q22)</f>
        <v/>
      </c>
      <c r="S20" s="229"/>
      <c r="T20" s="229"/>
      <c r="U20" t="str">
        <f>IF(VAT!$C22="","",VAT!V22)</f>
        <v/>
      </c>
      <c r="V20" t="str">
        <f>IF(VAT!$C22="","",VAT!W22)</f>
        <v/>
      </c>
      <c r="W20" t="str">
        <f>IF(VAT!$C22="","",VAT!X22)</f>
        <v/>
      </c>
      <c r="X20" t="str">
        <f>IF(VAT!$C22="","",VAT!Y22)</f>
        <v/>
      </c>
      <c r="Y20" s="230"/>
      <c r="Z20" s="230"/>
      <c r="AA20" s="230"/>
      <c r="AB20" s="230"/>
      <c r="AC20" t="str">
        <f>IF(VAT!$C22="","",VAT!R22)</f>
        <v/>
      </c>
      <c r="AD20" s="20" t="str">
        <f>IF(VAT!$C22="","",VAT!Z22)</f>
        <v/>
      </c>
      <c r="AE20" s="20" t="str">
        <f>IF(VAT!$C22="","",VAT!AA22)</f>
        <v/>
      </c>
      <c r="AF20" s="20" t="str">
        <f>IF(VAT!$C22="","",VAT!AB22)</f>
        <v/>
      </c>
      <c r="AG20" t="str">
        <f>IF(VAT!$C22="","",IF(VAT!S22="","",VAT!S22))</f>
        <v/>
      </c>
      <c r="AH20" t="str">
        <f>IF(VAT!$C22="","",IF(VAT!T22="","",VAT!T22))</f>
        <v/>
      </c>
      <c r="AI20" t="str">
        <f>IF(VAT!$C22="","",VAT!U22)</f>
        <v/>
      </c>
      <c r="AJ20" s="228"/>
      <c r="AK20" s="228"/>
      <c r="AL20" s="228"/>
      <c r="AM20" t="str">
        <f>IF(VAT!$C22="","",VAT!AC22)</f>
        <v/>
      </c>
      <c r="AN20" t="str">
        <f>IF(VAT!$C22="","",VAT!AD22)</f>
        <v/>
      </c>
      <c r="AO20" t="str">
        <f>IF(VAT!$C22="","",IDENTIF!$C$5)</f>
        <v/>
      </c>
      <c r="AP20" t="str">
        <f>IF(VAT!$C22="","",VAT!AC22)</f>
        <v/>
      </c>
      <c r="AQ20" s="231" t="str">
        <f>IF(VAT!$C22="","",VAT!B22)</f>
        <v/>
      </c>
      <c r="AR20" s="231" t="str">
        <f>IF(VAT!$C22="","",VLOOKUP(AO20,'AUX1'!$B$5:$E$53,3,FALSE))</f>
        <v/>
      </c>
      <c r="AS20" s="231" t="str">
        <f>IF(VAT!$C22="","",VAT!AF22)</f>
        <v/>
      </c>
      <c r="AT20" s="231" t="str">
        <f>IF(VAT!$C22="","",VAT!AG22)</f>
        <v/>
      </c>
      <c r="AU20" s="231" t="str">
        <f>IF(VAT!$C22="","",VAT!AH22)</f>
        <v/>
      </c>
      <c r="AW20" s="184">
        <f t="shared" si="5"/>
        <v>0</v>
      </c>
      <c r="AX20" s="184">
        <f t="shared" si="6"/>
        <v>0</v>
      </c>
      <c r="AY20" s="185" t="str">
        <f t="shared" si="0"/>
        <v/>
      </c>
      <c r="AZ20" s="232" t="str">
        <f t="shared" si="1"/>
        <v/>
      </c>
      <c r="BA20" s="233">
        <f t="shared" si="7"/>
        <v>0</v>
      </c>
      <c r="BB20" s="233" t="str">
        <f t="shared" si="2"/>
        <v/>
      </c>
      <c r="BC20" s="234">
        <f t="shared" si="8"/>
        <v>0</v>
      </c>
      <c r="BD20" s="185" t="str">
        <f>IF(BC20="","",IF(AH20="","",VLOOKUP(AH20,'AUX1'!$S$6:$U$9,2,0)))</f>
        <v/>
      </c>
      <c r="BE20" s="188" t="str">
        <f t="shared" si="9"/>
        <v/>
      </c>
      <c r="BF20" s="189" t="str">
        <f t="shared" si="3"/>
        <v/>
      </c>
      <c r="BG20" s="189" t="str">
        <f>IF(BA20=0,"",IF(BA20&lt;=300,'AUX1'!$T$12,IF(AND(BA20&gt;300,BA20&lt;=600),'AUX1'!$T$13,IF(AND(BA20&gt;600,BA20&lt;=900),'AUX1'!$T$14,IF(AND(BA20&gt;900,BA20&lt;=1200),'AUX1'!$T$15,IF(AND(BA20&gt;1200,BA20&lt;=1500),'AUX1'!$T$16,IF(BA20&gt;1500,'AUX1'!$T$17)))))))</f>
        <v/>
      </c>
      <c r="BH20" s="235" t="str">
        <f t="shared" si="10"/>
        <v/>
      </c>
      <c r="BI20" s="185" t="str">
        <f t="shared" si="11"/>
        <v/>
      </c>
      <c r="BJ20" s="30" t="str">
        <f>IF(BC20=0,"",IF(BC20&lt;=300,'AUX1'!$T$12,IF(AND(BC20&gt;300,BC20&lt;=600),'AUX1'!$T$13,IF(AND(BC20&gt;600,BC20&lt;=900),'AUX1'!$T$14,IF(AND(BC20&gt;900,BC20&lt;=1200),'AUX1'!$T$15,IF(AND(BC20&gt;1200,BC20&lt;=1500),'AUX1'!$T$16,IF(BC20&gt;1500,'AUX1'!$T$17)))))))</f>
        <v/>
      </c>
      <c r="BK20" s="188" t="str">
        <f>IF(BC20=0,"",IF(AH20="","",VLOOKUP(AH20,'AUX1'!$S$6:$U$9,3,0)))</f>
        <v/>
      </c>
      <c r="BL20" s="190" t="str">
        <f t="shared" si="12"/>
        <v/>
      </c>
      <c r="BM20" s="191" t="str">
        <f t="shared" si="13"/>
        <v/>
      </c>
      <c r="BN20" s="191" t="str">
        <f t="shared" si="13"/>
        <v/>
      </c>
      <c r="BO20" s="236" t="str">
        <f t="shared" si="13"/>
        <v/>
      </c>
      <c r="BP20" s="237" t="str">
        <f t="shared" si="4"/>
        <v/>
      </c>
      <c r="BQ20" s="238" t="str">
        <f t="shared" si="14"/>
        <v/>
      </c>
      <c r="BR20" s="238" t="str">
        <f t="shared" si="15"/>
        <v/>
      </c>
      <c r="BS20" s="239" t="str">
        <f t="shared" si="16"/>
        <v/>
      </c>
      <c r="BT20" s="211" t="str">
        <f t="shared" si="17"/>
        <v/>
      </c>
      <c r="BU20" s="211" t="str">
        <f t="shared" si="18"/>
        <v/>
      </c>
      <c r="BV20" s="211" t="str">
        <f t="shared" si="19"/>
        <v/>
      </c>
      <c r="BW20" s="211" t="str">
        <f t="shared" si="20"/>
        <v/>
      </c>
      <c r="BX20" s="211" t="str">
        <f t="shared" si="21"/>
        <v/>
      </c>
    </row>
    <row r="21" spans="1:76" ht="15.75" customHeight="1" x14ac:dyDescent="0.25">
      <c r="B21" s="179">
        <v>17</v>
      </c>
      <c r="C21" t="str">
        <f>IF(VAT!$C23="","",VAT!C23)</f>
        <v/>
      </c>
      <c r="G21" t="str">
        <f>IF(VAT!$C23="","",VAT!G23)</f>
        <v/>
      </c>
      <c r="H21" t="str">
        <f>IF(VAT!$C23="","",VAT!H23)</f>
        <v/>
      </c>
      <c r="I21" t="str">
        <f>IF(VAT!$C23="","",VAT!I23)</f>
        <v/>
      </c>
      <c r="J21" t="str">
        <f>IF(VAT!$C23="","",IF(VAT!J23="","",VAT!J23))</f>
        <v/>
      </c>
      <c r="K21" t="str">
        <f>IF(VAT!$C23="","",IF(VAT!K23="","",VAT!K23))</f>
        <v/>
      </c>
      <c r="L21" t="str">
        <f>IF(VAT!$C23="","",VAT!L23)</f>
        <v/>
      </c>
      <c r="M21" t="str">
        <f>IF(VAT!$C23="","",VAT!M23)</f>
        <v/>
      </c>
      <c r="N21" s="228"/>
      <c r="O21" s="217" t="str">
        <f>IF(VAT!$C23="","",VAT!N23)</f>
        <v/>
      </c>
      <c r="P21" s="218" t="str">
        <f>IF(VAT!$C23="","",VAT!O23)</f>
        <v/>
      </c>
      <c r="Q21" s="217" t="str">
        <f>IF(VAT!$C23="","",VAT!P23)</f>
        <v/>
      </c>
      <c r="R21" s="218" t="str">
        <f>IF(VAT!$C23="","",VAT!Q23)</f>
        <v/>
      </c>
      <c r="S21" s="229"/>
      <c r="T21" s="229"/>
      <c r="U21" t="str">
        <f>IF(VAT!$C23="","",VAT!V23)</f>
        <v/>
      </c>
      <c r="V21" t="str">
        <f>IF(VAT!$C23="","",VAT!W23)</f>
        <v/>
      </c>
      <c r="W21" t="str">
        <f>IF(VAT!$C23="","",VAT!X23)</f>
        <v/>
      </c>
      <c r="X21" t="str">
        <f>IF(VAT!$C23="","",VAT!Y23)</f>
        <v/>
      </c>
      <c r="Y21" s="230"/>
      <c r="Z21" s="230"/>
      <c r="AA21" s="230"/>
      <c r="AB21" s="230"/>
      <c r="AC21" t="str">
        <f>IF(VAT!$C23="","",VAT!R23)</f>
        <v/>
      </c>
      <c r="AD21" s="20" t="str">
        <f>IF(VAT!$C23="","",VAT!Z23)</f>
        <v/>
      </c>
      <c r="AE21" s="20" t="str">
        <f>IF(VAT!$C23="","",VAT!AA23)</f>
        <v/>
      </c>
      <c r="AF21" s="20" t="str">
        <f>IF(VAT!$C23="","",VAT!AB23)</f>
        <v/>
      </c>
      <c r="AG21" t="str">
        <f>IF(VAT!$C23="","",IF(VAT!S23="","",VAT!S23))</f>
        <v/>
      </c>
      <c r="AH21" t="str">
        <f>IF(VAT!$C23="","",IF(VAT!T23="","",VAT!T23))</f>
        <v/>
      </c>
      <c r="AI21" t="str">
        <f>IF(VAT!$C23="","",VAT!U23)</f>
        <v/>
      </c>
      <c r="AJ21" s="228"/>
      <c r="AK21" s="228"/>
      <c r="AL21" s="228"/>
      <c r="AM21" t="str">
        <f>IF(VAT!$C23="","",VAT!AC23)</f>
        <v/>
      </c>
      <c r="AN21" t="str">
        <f>IF(VAT!$C23="","",VAT!AD23)</f>
        <v/>
      </c>
      <c r="AO21" t="str">
        <f>IF(VAT!$C23="","",IDENTIF!$C$5)</f>
        <v/>
      </c>
      <c r="AP21" t="str">
        <f>IF(VAT!$C23="","",VAT!AC23)</f>
        <v/>
      </c>
      <c r="AQ21" s="231" t="str">
        <f>IF(VAT!$C23="","",VAT!B23)</f>
        <v/>
      </c>
      <c r="AR21" s="231" t="str">
        <f>IF(VAT!$C23="","",VLOOKUP(AO21,'AUX1'!$B$5:$E$53,3,FALSE))</f>
        <v/>
      </c>
      <c r="AS21" s="231" t="str">
        <f>IF(VAT!$C23="","",VAT!AF23)</f>
        <v/>
      </c>
      <c r="AT21" s="231" t="str">
        <f>IF(VAT!$C23="","",VAT!AG23)</f>
        <v/>
      </c>
      <c r="AU21" s="231" t="str">
        <f>IF(VAT!$C23="","",VAT!AH23)</f>
        <v/>
      </c>
      <c r="AW21" s="184">
        <f t="shared" si="5"/>
        <v>0</v>
      </c>
      <c r="AX21" s="184">
        <f t="shared" si="6"/>
        <v>0</v>
      </c>
      <c r="AY21" s="185" t="str">
        <f t="shared" si="0"/>
        <v/>
      </c>
      <c r="AZ21" s="232" t="str">
        <f t="shared" si="1"/>
        <v/>
      </c>
      <c r="BA21" s="233">
        <f t="shared" si="7"/>
        <v>0</v>
      </c>
      <c r="BB21" s="233" t="str">
        <f t="shared" si="2"/>
        <v/>
      </c>
      <c r="BC21" s="234">
        <f t="shared" si="8"/>
        <v>0</v>
      </c>
      <c r="BD21" s="185" t="str">
        <f>IF(BC21="","",IF(AH21="","",VLOOKUP(AH21,'AUX1'!$S$6:$U$9,2,0)))</f>
        <v/>
      </c>
      <c r="BE21" s="188" t="str">
        <f t="shared" si="9"/>
        <v/>
      </c>
      <c r="BF21" s="189" t="str">
        <f t="shared" si="3"/>
        <v/>
      </c>
      <c r="BG21" s="189" t="str">
        <f>IF(BA21=0,"",IF(BA21&lt;=300,'AUX1'!$T$12,IF(AND(BA21&gt;300,BA21&lt;=600),'AUX1'!$T$13,IF(AND(BA21&gt;600,BA21&lt;=900),'AUX1'!$T$14,IF(AND(BA21&gt;900,BA21&lt;=1200),'AUX1'!$T$15,IF(AND(BA21&gt;1200,BA21&lt;=1500),'AUX1'!$T$16,IF(BA21&gt;1500,'AUX1'!$T$17)))))))</f>
        <v/>
      </c>
      <c r="BH21" s="235" t="str">
        <f t="shared" si="10"/>
        <v/>
      </c>
      <c r="BI21" s="185" t="str">
        <f t="shared" si="11"/>
        <v/>
      </c>
      <c r="BJ21" s="30" t="str">
        <f>IF(BC21=0,"",IF(BC21&lt;=300,'AUX1'!$T$12,IF(AND(BC21&gt;300,BC21&lt;=600),'AUX1'!$T$13,IF(AND(BC21&gt;600,BC21&lt;=900),'AUX1'!$T$14,IF(AND(BC21&gt;900,BC21&lt;=1200),'AUX1'!$T$15,IF(AND(BC21&gt;1200,BC21&lt;=1500),'AUX1'!$T$16,IF(BC21&gt;1500,'AUX1'!$T$17)))))))</f>
        <v/>
      </c>
      <c r="BK21" s="188" t="str">
        <f>IF(BC21=0,"",IF(AH21="","",VLOOKUP(AH21,'AUX1'!$S$6:$U$9,3,0)))</f>
        <v/>
      </c>
      <c r="BL21" s="190" t="str">
        <f t="shared" si="12"/>
        <v/>
      </c>
      <c r="BM21" s="191" t="str">
        <f t="shared" si="13"/>
        <v/>
      </c>
      <c r="BN21" s="191" t="str">
        <f t="shared" si="13"/>
        <v/>
      </c>
      <c r="BO21" s="236" t="str">
        <f t="shared" si="13"/>
        <v/>
      </c>
      <c r="BP21" s="237" t="str">
        <f t="shared" si="4"/>
        <v/>
      </c>
      <c r="BQ21" s="238" t="str">
        <f t="shared" si="14"/>
        <v/>
      </c>
      <c r="BR21" s="238" t="str">
        <f t="shared" si="15"/>
        <v/>
      </c>
      <c r="BS21" s="239" t="str">
        <f t="shared" si="16"/>
        <v/>
      </c>
      <c r="BT21" s="211" t="str">
        <f t="shared" si="17"/>
        <v/>
      </c>
      <c r="BU21" s="211" t="str">
        <f t="shared" si="18"/>
        <v/>
      </c>
      <c r="BV21" s="211" t="str">
        <f t="shared" si="19"/>
        <v/>
      </c>
      <c r="BW21" s="211" t="str">
        <f t="shared" si="20"/>
        <v/>
      </c>
      <c r="BX21" s="211" t="str">
        <f t="shared" si="21"/>
        <v/>
      </c>
    </row>
    <row r="22" spans="1:76" ht="15.75" customHeight="1" x14ac:dyDescent="0.25">
      <c r="B22" s="179">
        <v>18</v>
      </c>
      <c r="C22" t="str">
        <f>IF(VAT!$C24="","",VAT!C24)</f>
        <v/>
      </c>
      <c r="G22" t="str">
        <f>IF(VAT!$C24="","",VAT!G24)</f>
        <v/>
      </c>
      <c r="H22" t="str">
        <f>IF(VAT!$C24="","",VAT!H24)</f>
        <v/>
      </c>
      <c r="I22" t="str">
        <f>IF(VAT!$C24="","",VAT!I24)</f>
        <v/>
      </c>
      <c r="J22" t="str">
        <f>IF(VAT!$C24="","",IF(VAT!J24="","",VAT!J24))</f>
        <v/>
      </c>
      <c r="K22" t="str">
        <f>IF(VAT!$C24="","",IF(VAT!K24="","",VAT!K24))</f>
        <v/>
      </c>
      <c r="L22" t="str">
        <f>IF(VAT!$C24="","",VAT!L24)</f>
        <v/>
      </c>
      <c r="M22" t="str">
        <f>IF(VAT!$C24="","",VAT!M24)</f>
        <v/>
      </c>
      <c r="N22" s="228"/>
      <c r="O22" s="217" t="str">
        <f>IF(VAT!$C24="","",VAT!N24)</f>
        <v/>
      </c>
      <c r="P22" s="218" t="str">
        <f>IF(VAT!$C24="","",VAT!O24)</f>
        <v/>
      </c>
      <c r="Q22" s="217" t="str">
        <f>IF(VAT!$C24="","",VAT!P24)</f>
        <v/>
      </c>
      <c r="R22" s="218" t="str">
        <f>IF(VAT!$C24="","",VAT!Q24)</f>
        <v/>
      </c>
      <c r="S22" s="229"/>
      <c r="T22" s="229"/>
      <c r="U22" t="str">
        <f>IF(VAT!$C24="","",VAT!V24)</f>
        <v/>
      </c>
      <c r="V22" t="str">
        <f>IF(VAT!$C24="","",VAT!W24)</f>
        <v/>
      </c>
      <c r="W22" t="str">
        <f>IF(VAT!$C24="","",VAT!X24)</f>
        <v/>
      </c>
      <c r="X22" t="str">
        <f>IF(VAT!$C24="","",VAT!Y24)</f>
        <v/>
      </c>
      <c r="Y22" s="230"/>
      <c r="Z22" s="230"/>
      <c r="AA22" s="230"/>
      <c r="AB22" s="230"/>
      <c r="AC22" t="str">
        <f>IF(VAT!$C24="","",VAT!R24)</f>
        <v/>
      </c>
      <c r="AD22" s="20" t="str">
        <f>IF(VAT!$C24="","",VAT!Z24)</f>
        <v/>
      </c>
      <c r="AE22" s="20" t="str">
        <f>IF(VAT!$C24="","",VAT!AA24)</f>
        <v/>
      </c>
      <c r="AF22" s="20" t="str">
        <f>IF(VAT!$C24="","",VAT!AB24)</f>
        <v/>
      </c>
      <c r="AG22" t="str">
        <f>IF(VAT!$C24="","",IF(VAT!S24="","",VAT!S24))</f>
        <v/>
      </c>
      <c r="AH22" t="str">
        <f>IF(VAT!$C24="","",IF(VAT!T24="","",VAT!T24))</f>
        <v/>
      </c>
      <c r="AI22" t="str">
        <f>IF(VAT!$C24="","",VAT!U24)</f>
        <v/>
      </c>
      <c r="AJ22" s="228"/>
      <c r="AK22" s="228"/>
      <c r="AL22" s="228"/>
      <c r="AM22" t="str">
        <f>IF(VAT!$C24="","",VAT!AC24)</f>
        <v/>
      </c>
      <c r="AN22" t="str">
        <f>IF(VAT!$C24="","",VAT!AD24)</f>
        <v/>
      </c>
      <c r="AO22" t="str">
        <f>IF(VAT!$C24="","",IDENTIF!$C$5)</f>
        <v/>
      </c>
      <c r="AP22" t="str">
        <f>IF(VAT!$C24="","",VAT!AC24)</f>
        <v/>
      </c>
      <c r="AQ22" s="231" t="str">
        <f>IF(VAT!$C24="","",VAT!B24)</f>
        <v/>
      </c>
      <c r="AR22" s="231" t="str">
        <f>IF(VAT!$C24="","",VLOOKUP(AO22,'AUX1'!$B$5:$E$53,3,FALSE))</f>
        <v/>
      </c>
      <c r="AS22" s="231" t="str">
        <f>IF(VAT!$C24="","",VAT!AF24)</f>
        <v/>
      </c>
      <c r="AT22" s="231" t="str">
        <f>IF(VAT!$C24="","",VAT!AG24)</f>
        <v/>
      </c>
      <c r="AU22" s="231" t="str">
        <f>IF(VAT!$C24="","",VAT!AH24)</f>
        <v/>
      </c>
      <c r="AW22" s="184">
        <f t="shared" si="5"/>
        <v>0</v>
      </c>
      <c r="AX22" s="184">
        <f t="shared" si="6"/>
        <v>0</v>
      </c>
      <c r="AY22" s="185" t="str">
        <f t="shared" si="0"/>
        <v/>
      </c>
      <c r="AZ22" s="232" t="str">
        <f t="shared" si="1"/>
        <v/>
      </c>
      <c r="BA22" s="233">
        <f t="shared" si="7"/>
        <v>0</v>
      </c>
      <c r="BB22" s="233" t="str">
        <f t="shared" si="2"/>
        <v/>
      </c>
      <c r="BC22" s="234">
        <f t="shared" si="8"/>
        <v>0</v>
      </c>
      <c r="BD22" s="185" t="str">
        <f>IF(BC22="","",IF(AH22="","",VLOOKUP(AH22,'AUX1'!$S$6:$U$9,2,0)))</f>
        <v/>
      </c>
      <c r="BE22" s="188" t="str">
        <f t="shared" si="9"/>
        <v/>
      </c>
      <c r="BF22" s="189" t="str">
        <f t="shared" si="3"/>
        <v/>
      </c>
      <c r="BG22" s="189" t="str">
        <f>IF(BA22=0,"",IF(BA22&lt;=300,'AUX1'!$T$12,IF(AND(BA22&gt;300,BA22&lt;=600),'AUX1'!$T$13,IF(AND(BA22&gt;600,BA22&lt;=900),'AUX1'!$T$14,IF(AND(BA22&gt;900,BA22&lt;=1200),'AUX1'!$T$15,IF(AND(BA22&gt;1200,BA22&lt;=1500),'AUX1'!$T$16,IF(BA22&gt;1500,'AUX1'!$T$17)))))))</f>
        <v/>
      </c>
      <c r="BH22" s="235" t="str">
        <f t="shared" si="10"/>
        <v/>
      </c>
      <c r="BI22" s="185" t="str">
        <f t="shared" si="11"/>
        <v/>
      </c>
      <c r="BJ22" s="30" t="str">
        <f>IF(BC22=0,"",IF(BC22&lt;=300,'AUX1'!$T$12,IF(AND(BC22&gt;300,BC22&lt;=600),'AUX1'!$T$13,IF(AND(BC22&gt;600,BC22&lt;=900),'AUX1'!$T$14,IF(AND(BC22&gt;900,BC22&lt;=1200),'AUX1'!$T$15,IF(AND(BC22&gt;1200,BC22&lt;=1500),'AUX1'!$T$16,IF(BC22&gt;1500,'AUX1'!$T$17)))))))</f>
        <v/>
      </c>
      <c r="BK22" s="188" t="str">
        <f>IF(BC22=0,"",IF(AH22="","",VLOOKUP(AH22,'AUX1'!$S$6:$U$9,3,0)))</f>
        <v/>
      </c>
      <c r="BL22" s="190" t="str">
        <f t="shared" si="12"/>
        <v/>
      </c>
      <c r="BM22" s="191" t="str">
        <f t="shared" si="13"/>
        <v/>
      </c>
      <c r="BN22" s="191" t="str">
        <f t="shared" si="13"/>
        <v/>
      </c>
      <c r="BO22" s="236" t="str">
        <f t="shared" si="13"/>
        <v/>
      </c>
      <c r="BP22" s="237" t="str">
        <f t="shared" si="4"/>
        <v/>
      </c>
      <c r="BQ22" s="238" t="str">
        <f t="shared" si="14"/>
        <v/>
      </c>
      <c r="BR22" s="238" t="str">
        <f t="shared" si="15"/>
        <v/>
      </c>
      <c r="BS22" s="239" t="str">
        <f t="shared" si="16"/>
        <v/>
      </c>
      <c r="BT22" s="211" t="str">
        <f t="shared" si="17"/>
        <v/>
      </c>
      <c r="BU22" s="211" t="str">
        <f t="shared" si="18"/>
        <v/>
      </c>
      <c r="BV22" s="211" t="str">
        <f t="shared" si="19"/>
        <v/>
      </c>
      <c r="BW22" s="211" t="str">
        <f t="shared" si="20"/>
        <v/>
      </c>
      <c r="BX22" s="211" t="str">
        <f t="shared" si="21"/>
        <v/>
      </c>
    </row>
    <row r="23" spans="1:76" ht="15.75" customHeight="1" x14ac:dyDescent="0.25">
      <c r="B23" s="179">
        <v>19</v>
      </c>
      <c r="C23" t="str">
        <f>IF(VAT!$C25="","",VAT!C25)</f>
        <v/>
      </c>
      <c r="G23" t="str">
        <f>IF(VAT!$C25="","",VAT!G25)</f>
        <v/>
      </c>
      <c r="H23" t="str">
        <f>IF(VAT!$C25="","",VAT!H25)</f>
        <v/>
      </c>
      <c r="I23" t="str">
        <f>IF(VAT!$C25="","",VAT!I25)</f>
        <v/>
      </c>
      <c r="J23" t="str">
        <f>IF(VAT!$C25="","",IF(VAT!J25="","",VAT!J25))</f>
        <v/>
      </c>
      <c r="K23" t="str">
        <f>IF(VAT!$C25="","",IF(VAT!K25="","",VAT!K25))</f>
        <v/>
      </c>
      <c r="L23" t="str">
        <f>IF(VAT!$C25="","",VAT!L25)</f>
        <v/>
      </c>
      <c r="M23" t="str">
        <f>IF(VAT!$C25="","",VAT!M25)</f>
        <v/>
      </c>
      <c r="N23" s="228"/>
      <c r="O23" s="217" t="str">
        <f>IF(VAT!$C25="","",VAT!N25)</f>
        <v/>
      </c>
      <c r="P23" s="218" t="str">
        <f>IF(VAT!$C25="","",VAT!O25)</f>
        <v/>
      </c>
      <c r="Q23" s="217" t="str">
        <f>IF(VAT!$C25="","",VAT!P25)</f>
        <v/>
      </c>
      <c r="R23" s="218" t="str">
        <f>IF(VAT!$C25="","",VAT!Q25)</f>
        <v/>
      </c>
      <c r="S23" s="229"/>
      <c r="T23" s="229"/>
      <c r="U23" t="str">
        <f>IF(VAT!$C25="","",VAT!V25)</f>
        <v/>
      </c>
      <c r="V23" t="str">
        <f>IF(VAT!$C25="","",VAT!W25)</f>
        <v/>
      </c>
      <c r="W23" t="str">
        <f>IF(VAT!$C25="","",VAT!X25)</f>
        <v/>
      </c>
      <c r="X23" t="str">
        <f>IF(VAT!$C25="","",VAT!Y25)</f>
        <v/>
      </c>
      <c r="Y23" s="230"/>
      <c r="Z23" s="230"/>
      <c r="AA23" s="230"/>
      <c r="AB23" s="230"/>
      <c r="AC23" t="str">
        <f>IF(VAT!$C25="","",VAT!R25)</f>
        <v/>
      </c>
      <c r="AD23" s="20" t="str">
        <f>IF(VAT!$C25="","",VAT!Z25)</f>
        <v/>
      </c>
      <c r="AE23" s="20" t="str">
        <f>IF(VAT!$C25="","",VAT!AA25)</f>
        <v/>
      </c>
      <c r="AF23" s="20" t="str">
        <f>IF(VAT!$C25="","",VAT!AB25)</f>
        <v/>
      </c>
      <c r="AG23" t="str">
        <f>IF(VAT!$C25="","",IF(VAT!S25="","",VAT!S25))</f>
        <v/>
      </c>
      <c r="AH23" t="str">
        <f>IF(VAT!$C25="","",IF(VAT!T25="","",VAT!T25))</f>
        <v/>
      </c>
      <c r="AI23" t="str">
        <f>IF(VAT!$C25="","",VAT!U25)</f>
        <v/>
      </c>
      <c r="AJ23" s="228"/>
      <c r="AK23" s="228"/>
      <c r="AL23" s="228"/>
      <c r="AM23" t="str">
        <f>IF(VAT!$C25="","",VAT!AC25)</f>
        <v/>
      </c>
      <c r="AN23" t="str">
        <f>IF(VAT!$C25="","",VAT!AD25)</f>
        <v/>
      </c>
      <c r="AO23" t="str">
        <f>IF(VAT!$C25="","",IDENTIF!$C$5)</f>
        <v/>
      </c>
      <c r="AP23" t="str">
        <f>IF(VAT!$C25="","",VAT!AC25)</f>
        <v/>
      </c>
      <c r="AQ23" s="231" t="str">
        <f>IF(VAT!$C25="","",VAT!B25)</f>
        <v/>
      </c>
      <c r="AR23" s="231" t="str">
        <f>IF(VAT!$C25="","",VLOOKUP(AO23,'AUX1'!$B$5:$E$53,3,FALSE))</f>
        <v/>
      </c>
      <c r="AS23" s="231" t="str">
        <f>IF(VAT!$C25="","",VAT!AF25)</f>
        <v/>
      </c>
      <c r="AT23" s="231" t="str">
        <f>IF(VAT!$C25="","",VAT!AG25)</f>
        <v/>
      </c>
      <c r="AU23" s="231" t="str">
        <f>IF(VAT!$C25="","",VAT!AH25)</f>
        <v/>
      </c>
      <c r="AW23" s="184">
        <f t="shared" si="5"/>
        <v>0</v>
      </c>
      <c r="AX23" s="184">
        <f t="shared" si="6"/>
        <v>0</v>
      </c>
      <c r="AY23" s="185" t="str">
        <f t="shared" si="0"/>
        <v/>
      </c>
      <c r="AZ23" s="232" t="str">
        <f t="shared" si="1"/>
        <v/>
      </c>
      <c r="BA23" s="233">
        <f t="shared" si="7"/>
        <v>0</v>
      </c>
      <c r="BB23" s="233" t="str">
        <f t="shared" si="2"/>
        <v/>
      </c>
      <c r="BC23" s="234">
        <f t="shared" si="8"/>
        <v>0</v>
      </c>
      <c r="BD23" s="185" t="str">
        <f>IF(BC23="","",IF(AH23="","",VLOOKUP(AH23,'AUX1'!$S$6:$U$9,2,0)))</f>
        <v/>
      </c>
      <c r="BE23" s="188" t="str">
        <f t="shared" si="9"/>
        <v/>
      </c>
      <c r="BF23" s="189" t="str">
        <f t="shared" si="3"/>
        <v/>
      </c>
      <c r="BG23" s="189" t="str">
        <f>IF(BA23=0,"",IF(BA23&lt;=300,'AUX1'!$T$12,IF(AND(BA23&gt;300,BA23&lt;=600),'AUX1'!$T$13,IF(AND(BA23&gt;600,BA23&lt;=900),'AUX1'!$T$14,IF(AND(BA23&gt;900,BA23&lt;=1200),'AUX1'!$T$15,IF(AND(BA23&gt;1200,BA23&lt;=1500),'AUX1'!$T$16,IF(BA23&gt;1500,'AUX1'!$T$17)))))))</f>
        <v/>
      </c>
      <c r="BH23" s="235" t="str">
        <f t="shared" si="10"/>
        <v/>
      </c>
      <c r="BI23" s="185" t="str">
        <f t="shared" si="11"/>
        <v/>
      </c>
      <c r="BJ23" s="30" t="str">
        <f>IF(BC23=0,"",IF(BC23&lt;=300,'AUX1'!$T$12,IF(AND(BC23&gt;300,BC23&lt;=600),'AUX1'!$T$13,IF(AND(BC23&gt;600,BC23&lt;=900),'AUX1'!$T$14,IF(AND(BC23&gt;900,BC23&lt;=1200),'AUX1'!$T$15,IF(AND(BC23&gt;1200,BC23&lt;=1500),'AUX1'!$T$16,IF(BC23&gt;1500,'AUX1'!$T$17)))))))</f>
        <v/>
      </c>
      <c r="BK23" s="188" t="str">
        <f>IF(BC23=0,"",IF(AH23="","",VLOOKUP(AH23,'AUX1'!$S$6:$U$9,3,0)))</f>
        <v/>
      </c>
      <c r="BL23" s="190" t="str">
        <f t="shared" si="12"/>
        <v/>
      </c>
      <c r="BM23" s="191" t="str">
        <f t="shared" si="13"/>
        <v/>
      </c>
      <c r="BN23" s="191" t="str">
        <f t="shared" si="13"/>
        <v/>
      </c>
      <c r="BO23" s="236" t="str">
        <f t="shared" si="13"/>
        <v/>
      </c>
      <c r="BP23" s="237" t="str">
        <f t="shared" si="4"/>
        <v/>
      </c>
      <c r="BQ23" s="238" t="str">
        <f t="shared" si="14"/>
        <v/>
      </c>
      <c r="BR23" s="238" t="str">
        <f t="shared" si="15"/>
        <v/>
      </c>
      <c r="BS23" s="239" t="str">
        <f t="shared" si="16"/>
        <v/>
      </c>
      <c r="BT23" s="211" t="str">
        <f t="shared" si="17"/>
        <v/>
      </c>
      <c r="BU23" s="211" t="str">
        <f t="shared" si="18"/>
        <v/>
      </c>
      <c r="BV23" s="211" t="str">
        <f t="shared" si="19"/>
        <v/>
      </c>
      <c r="BW23" s="211" t="str">
        <f t="shared" si="20"/>
        <v/>
      </c>
      <c r="BX23" s="211" t="str">
        <f t="shared" si="21"/>
        <v/>
      </c>
    </row>
    <row r="24" spans="1:76" ht="15.75" customHeight="1" x14ac:dyDescent="0.25">
      <c r="B24" s="179">
        <v>20</v>
      </c>
      <c r="C24" t="str">
        <f>IF(VAT!$C26="","",VAT!C26)</f>
        <v/>
      </c>
      <c r="G24" t="str">
        <f>IF(VAT!$C26="","",VAT!G26)</f>
        <v/>
      </c>
      <c r="H24" t="str">
        <f>IF(VAT!$C26="","",VAT!H26)</f>
        <v/>
      </c>
      <c r="I24" t="str">
        <f>IF(VAT!$C26="","",VAT!I26)</f>
        <v/>
      </c>
      <c r="J24" t="str">
        <f>IF(VAT!$C26="","",IF(VAT!J26="","",VAT!J26))</f>
        <v/>
      </c>
      <c r="K24" t="str">
        <f>IF(VAT!$C26="","",IF(VAT!K26="","",VAT!K26))</f>
        <v/>
      </c>
      <c r="L24" t="str">
        <f>IF(VAT!$C26="","",VAT!L26)</f>
        <v/>
      </c>
      <c r="M24" t="str">
        <f>IF(VAT!$C26="","",VAT!M26)</f>
        <v/>
      </c>
      <c r="N24" s="228"/>
      <c r="O24" s="217" t="str">
        <f>IF(VAT!$C26="","",VAT!N26)</f>
        <v/>
      </c>
      <c r="P24" s="218" t="str">
        <f>IF(VAT!$C26="","",VAT!O26)</f>
        <v/>
      </c>
      <c r="Q24" s="217" t="str">
        <f>IF(VAT!$C26="","",VAT!P26)</f>
        <v/>
      </c>
      <c r="R24" s="218" t="str">
        <f>IF(VAT!$C26="","",VAT!Q26)</f>
        <v/>
      </c>
      <c r="S24" s="229"/>
      <c r="T24" s="229"/>
      <c r="U24" t="str">
        <f>IF(VAT!$C26="","",VAT!V26)</f>
        <v/>
      </c>
      <c r="V24" t="str">
        <f>IF(VAT!$C26="","",VAT!W26)</f>
        <v/>
      </c>
      <c r="W24" t="str">
        <f>IF(VAT!$C26="","",VAT!X26)</f>
        <v/>
      </c>
      <c r="X24" t="str">
        <f>IF(VAT!$C26="","",VAT!Y26)</f>
        <v/>
      </c>
      <c r="Y24" s="230"/>
      <c r="Z24" s="230"/>
      <c r="AA24" s="230"/>
      <c r="AB24" s="230"/>
      <c r="AC24" t="str">
        <f>IF(VAT!$C26="","",VAT!R26)</f>
        <v/>
      </c>
      <c r="AD24" s="20" t="str">
        <f>IF(VAT!$C26="","",VAT!Z26)</f>
        <v/>
      </c>
      <c r="AE24" s="20" t="str">
        <f>IF(VAT!$C26="","",VAT!AA26)</f>
        <v/>
      </c>
      <c r="AF24" s="20" t="str">
        <f>IF(VAT!$C26="","",VAT!AB26)</f>
        <v/>
      </c>
      <c r="AG24" t="str">
        <f>IF(VAT!$C26="","",IF(VAT!S26="","",VAT!S26))</f>
        <v/>
      </c>
      <c r="AH24" t="str">
        <f>IF(VAT!$C26="","",IF(VAT!T26="","",VAT!T26))</f>
        <v/>
      </c>
      <c r="AI24" t="str">
        <f>IF(VAT!$C26="","",VAT!U26)</f>
        <v/>
      </c>
      <c r="AJ24" s="228"/>
      <c r="AK24" s="228"/>
      <c r="AL24" s="228"/>
      <c r="AM24" t="str">
        <f>IF(VAT!$C26="","",VAT!AC26)</f>
        <v/>
      </c>
      <c r="AN24" t="str">
        <f>IF(VAT!$C26="","",VAT!AD26)</f>
        <v/>
      </c>
      <c r="AO24" t="str">
        <f>IF(VAT!$C26="","",IDENTIF!$C$5)</f>
        <v/>
      </c>
      <c r="AP24" t="str">
        <f>IF(VAT!$C26="","",VAT!AC26)</f>
        <v/>
      </c>
      <c r="AQ24" s="231" t="str">
        <f>IF(VAT!$C26="","",VAT!B26)</f>
        <v/>
      </c>
      <c r="AR24" s="231" t="str">
        <f>IF(VAT!$C26="","",VLOOKUP(AO24,'AUX1'!$B$5:$E$53,3,FALSE))</f>
        <v/>
      </c>
      <c r="AS24" s="231" t="str">
        <f>IF(VAT!$C26="","",VAT!AF26)</f>
        <v/>
      </c>
      <c r="AT24" s="231" t="str">
        <f>IF(VAT!$C26="","",VAT!AG26)</f>
        <v/>
      </c>
      <c r="AU24" s="231" t="str">
        <f>IF(VAT!$C26="","",VAT!AH26)</f>
        <v/>
      </c>
      <c r="AW24" s="184">
        <f t="shared" si="5"/>
        <v>0</v>
      </c>
      <c r="AX24" s="184">
        <f t="shared" si="6"/>
        <v>0</v>
      </c>
      <c r="AY24" s="185" t="str">
        <f t="shared" si="0"/>
        <v/>
      </c>
      <c r="AZ24" s="232" t="str">
        <f t="shared" si="1"/>
        <v/>
      </c>
      <c r="BA24" s="233">
        <f t="shared" si="7"/>
        <v>0</v>
      </c>
      <c r="BB24" s="233" t="str">
        <f t="shared" si="2"/>
        <v/>
      </c>
      <c r="BC24" s="234">
        <f t="shared" si="8"/>
        <v>0</v>
      </c>
      <c r="BD24" s="185" t="str">
        <f>IF(BC24="","",IF(AH24="","",VLOOKUP(AH24,'AUX1'!$S$6:$U$9,2,0)))</f>
        <v/>
      </c>
      <c r="BE24" s="188" t="str">
        <f t="shared" si="9"/>
        <v/>
      </c>
      <c r="BF24" s="189" t="str">
        <f t="shared" si="3"/>
        <v/>
      </c>
      <c r="BG24" s="189" t="str">
        <f>IF(BA24=0,"",IF(BA24&lt;=300,'AUX1'!$T$12,IF(AND(BA24&gt;300,BA24&lt;=600),'AUX1'!$T$13,IF(AND(BA24&gt;600,BA24&lt;=900),'AUX1'!$T$14,IF(AND(BA24&gt;900,BA24&lt;=1200),'AUX1'!$T$15,IF(AND(BA24&gt;1200,BA24&lt;=1500),'AUX1'!$T$16,IF(BA24&gt;1500,'AUX1'!$T$17)))))))</f>
        <v/>
      </c>
      <c r="BH24" s="235" t="str">
        <f t="shared" si="10"/>
        <v/>
      </c>
      <c r="BI24" s="185" t="str">
        <f t="shared" si="11"/>
        <v/>
      </c>
      <c r="BJ24" s="30" t="str">
        <f>IF(BC24=0,"",IF(BC24&lt;=300,'AUX1'!$T$12,IF(AND(BC24&gt;300,BC24&lt;=600),'AUX1'!$T$13,IF(AND(BC24&gt;600,BC24&lt;=900),'AUX1'!$T$14,IF(AND(BC24&gt;900,BC24&lt;=1200),'AUX1'!$T$15,IF(AND(BC24&gt;1200,BC24&lt;=1500),'AUX1'!$T$16,IF(BC24&gt;1500,'AUX1'!$T$17)))))))</f>
        <v/>
      </c>
      <c r="BK24" s="188" t="str">
        <f>IF(BC24=0,"",IF(AH24="","",VLOOKUP(AH24,'AUX1'!$S$6:$U$9,3,0)))</f>
        <v/>
      </c>
      <c r="BL24" s="190" t="str">
        <f t="shared" si="12"/>
        <v/>
      </c>
      <c r="BM24" s="191" t="str">
        <f t="shared" si="13"/>
        <v/>
      </c>
      <c r="BN24" s="191" t="str">
        <f t="shared" si="13"/>
        <v/>
      </c>
      <c r="BO24" s="236" t="str">
        <f t="shared" si="13"/>
        <v/>
      </c>
      <c r="BP24" s="237" t="str">
        <f t="shared" si="4"/>
        <v/>
      </c>
      <c r="BQ24" s="238" t="str">
        <f t="shared" si="14"/>
        <v/>
      </c>
      <c r="BR24" s="238" t="str">
        <f t="shared" si="15"/>
        <v/>
      </c>
      <c r="BS24" s="239" t="str">
        <f t="shared" si="16"/>
        <v/>
      </c>
      <c r="BT24" s="211" t="str">
        <f t="shared" si="17"/>
        <v/>
      </c>
      <c r="BU24" s="211" t="str">
        <f t="shared" si="18"/>
        <v/>
      </c>
      <c r="BV24" s="211" t="str">
        <f t="shared" si="19"/>
        <v/>
      </c>
      <c r="BW24" s="211" t="str">
        <f t="shared" si="20"/>
        <v/>
      </c>
      <c r="BX24" s="211" t="str">
        <f t="shared" si="21"/>
        <v/>
      </c>
    </row>
    <row r="25" spans="1:76" ht="15.75" customHeight="1" x14ac:dyDescent="0.25">
      <c r="B25" s="20"/>
      <c r="AQ25" s="20"/>
      <c r="AR25" s="20"/>
      <c r="AS25" s="20"/>
      <c r="AT25" s="20"/>
      <c r="AU25" s="20"/>
      <c r="AW25" s="21"/>
      <c r="AX25" s="21"/>
      <c r="AY25" s="30"/>
      <c r="AZ25" s="240"/>
      <c r="BA25" s="241"/>
      <c r="BB25" s="241"/>
      <c r="BC25" s="241"/>
      <c r="BD25" s="30"/>
      <c r="BE25" s="190"/>
      <c r="BF25" s="190"/>
      <c r="BG25" s="190"/>
      <c r="BH25" s="190"/>
      <c r="BI25" s="30"/>
      <c r="BJ25" s="30"/>
      <c r="BK25" s="190"/>
      <c r="BL25" s="190"/>
      <c r="BM25" s="194"/>
      <c r="BN25" s="194"/>
      <c r="BO25" s="242"/>
    </row>
    <row r="26" spans="1:76" ht="15.75" customHeight="1" thickBot="1" x14ac:dyDescent="0.3">
      <c r="AY26" s="219" t="s">
        <v>327</v>
      </c>
      <c r="AZ26" s="220">
        <v>185</v>
      </c>
      <c r="BA26" s="679" t="s">
        <v>384</v>
      </c>
      <c r="BB26" s="679"/>
      <c r="BC26" s="679"/>
      <c r="BD26" s="679"/>
      <c r="BE26" s="679"/>
      <c r="BF26" s="40"/>
      <c r="BG26" s="40"/>
      <c r="BH26" s="40"/>
      <c r="BI26" s="40"/>
      <c r="BJ26" s="40"/>
      <c r="BK26" s="40"/>
      <c r="BL26" s="40"/>
      <c r="BM26" s="40"/>
      <c r="BN26" s="40"/>
      <c r="BO26" s="222"/>
      <c r="BP26" s="223" t="s">
        <v>93</v>
      </c>
      <c r="BQ26" s="733" t="s">
        <v>166</v>
      </c>
      <c r="BR26" s="733"/>
      <c r="BS26" s="733"/>
      <c r="BT26" s="734" t="s">
        <v>447</v>
      </c>
      <c r="BU26" s="734"/>
      <c r="BV26" s="734"/>
      <c r="BW26" s="734"/>
      <c r="BX26" s="734"/>
    </row>
    <row r="27" spans="1:76" s="39" customFormat="1" ht="15.75" customHeight="1" thickBot="1" x14ac:dyDescent="0.3">
      <c r="A27" s="196">
        <v>15</v>
      </c>
      <c r="B27" s="685" t="s">
        <v>329</v>
      </c>
      <c r="C27" s="646" t="s">
        <v>330</v>
      </c>
      <c r="D27" s="648" t="s">
        <v>331</v>
      </c>
      <c r="E27" s="649"/>
      <c r="F27" s="650"/>
      <c r="G27" s="651" t="s">
        <v>332</v>
      </c>
      <c r="H27" s="652"/>
      <c r="I27" s="168" t="s">
        <v>333</v>
      </c>
      <c r="J27" s="731" t="s">
        <v>334</v>
      </c>
      <c r="K27" s="731" t="s">
        <v>335</v>
      </c>
      <c r="L27" s="653" t="s">
        <v>336</v>
      </c>
      <c r="M27" s="653" t="s">
        <v>337</v>
      </c>
      <c r="N27" s="706" t="s">
        <v>445</v>
      </c>
      <c r="O27" s="684" t="s">
        <v>338</v>
      </c>
      <c r="P27" s="684"/>
      <c r="Q27" s="684" t="s">
        <v>339</v>
      </c>
      <c r="R27" s="684"/>
      <c r="S27" s="651" t="s">
        <v>377</v>
      </c>
      <c r="T27" s="655"/>
      <c r="U27" s="653" t="s">
        <v>344</v>
      </c>
      <c r="V27" s="653"/>
      <c r="W27" s="704" t="s">
        <v>345</v>
      </c>
      <c r="X27" s="705"/>
      <c r="Y27" s="702" t="s">
        <v>385</v>
      </c>
      <c r="Z27" s="702" t="s">
        <v>386</v>
      </c>
      <c r="AA27" s="702" t="s">
        <v>387</v>
      </c>
      <c r="AB27" s="702" t="s">
        <v>389</v>
      </c>
      <c r="AC27" s="636" t="s">
        <v>340</v>
      </c>
      <c r="AD27" s="651" t="s">
        <v>378</v>
      </c>
      <c r="AE27" s="652"/>
      <c r="AF27" s="655"/>
      <c r="AG27" s="684" t="s">
        <v>379</v>
      </c>
      <c r="AH27" s="684"/>
      <c r="AI27" s="727" t="s">
        <v>343</v>
      </c>
      <c r="AJ27" s="694" t="s">
        <v>448</v>
      </c>
      <c r="AK27" s="696" t="s">
        <v>404</v>
      </c>
      <c r="AL27" s="698" t="s">
        <v>405</v>
      </c>
      <c r="AM27" s="638" t="s">
        <v>346</v>
      </c>
      <c r="AN27" s="689" t="s">
        <v>347</v>
      </c>
      <c r="AO27" s="701" t="s">
        <v>449</v>
      </c>
      <c r="AP27" s="692" t="s">
        <v>450</v>
      </c>
      <c r="AQ27" s="642" t="s">
        <v>437</v>
      </c>
      <c r="AR27" s="642" t="s">
        <v>438</v>
      </c>
      <c r="AS27" s="169" t="s">
        <v>348</v>
      </c>
      <c r="AT27" s="169" t="s">
        <v>348</v>
      </c>
      <c r="AU27" s="169" t="s">
        <v>348</v>
      </c>
      <c r="AV27" s="170"/>
      <c r="AW27" s="710" t="s">
        <v>391</v>
      </c>
      <c r="AX27" s="710" t="s">
        <v>392</v>
      </c>
      <c r="AY27" s="674" t="s">
        <v>297</v>
      </c>
      <c r="AZ27" s="674"/>
      <c r="BA27" s="712" t="s">
        <v>393</v>
      </c>
      <c r="BB27" s="725" t="s">
        <v>451</v>
      </c>
      <c r="BC27" s="712" t="s">
        <v>394</v>
      </c>
      <c r="BD27" s="642" t="s">
        <v>368</v>
      </c>
      <c r="BE27" s="668" t="s">
        <v>395</v>
      </c>
      <c r="BF27" s="721" t="s">
        <v>396</v>
      </c>
      <c r="BG27" s="708" t="s">
        <v>452</v>
      </c>
      <c r="BH27" s="708" t="s">
        <v>453</v>
      </c>
      <c r="BI27" s="721" t="s">
        <v>397</v>
      </c>
      <c r="BJ27" s="642" t="s">
        <v>371</v>
      </c>
      <c r="BK27" s="668" t="s">
        <v>370</v>
      </c>
      <c r="BL27" s="642" t="s">
        <v>372</v>
      </c>
      <c r="BM27" s="723" t="s">
        <v>349</v>
      </c>
      <c r="BN27" s="717" t="s">
        <v>350</v>
      </c>
      <c r="BO27" s="719" t="s">
        <v>443</v>
      </c>
      <c r="BP27" s="634" t="s">
        <v>408</v>
      </c>
      <c r="BQ27" s="634" t="s">
        <v>167</v>
      </c>
      <c r="BR27" s="634" t="s">
        <v>173</v>
      </c>
      <c r="BS27" s="634" t="s">
        <v>178</v>
      </c>
      <c r="BT27" s="634" t="s">
        <v>429</v>
      </c>
      <c r="BU27" s="634" t="s">
        <v>430</v>
      </c>
      <c r="BV27" s="634" t="s">
        <v>431</v>
      </c>
      <c r="BW27" s="634" t="s">
        <v>432</v>
      </c>
      <c r="BX27" s="634" t="s">
        <v>433</v>
      </c>
    </row>
    <row r="28" spans="1:76" s="197" customFormat="1" ht="15.75" customHeight="1" thickBot="1" x14ac:dyDescent="0.3">
      <c r="A28" s="171" t="s">
        <v>45</v>
      </c>
      <c r="B28" s="644"/>
      <c r="C28" s="647"/>
      <c r="D28" s="172" t="s">
        <v>352</v>
      </c>
      <c r="E28" s="172" t="s">
        <v>353</v>
      </c>
      <c r="F28" s="172" t="s">
        <v>354</v>
      </c>
      <c r="G28" s="173" t="s">
        <v>380</v>
      </c>
      <c r="H28" s="173" t="s">
        <v>356</v>
      </c>
      <c r="I28" s="173" t="s">
        <v>357</v>
      </c>
      <c r="J28" s="732"/>
      <c r="K28" s="732"/>
      <c r="L28" s="654"/>
      <c r="M28" s="654"/>
      <c r="N28" s="707"/>
      <c r="O28" s="224" t="s">
        <v>358</v>
      </c>
      <c r="P28" s="225" t="s">
        <v>359</v>
      </c>
      <c r="Q28" s="224" t="s">
        <v>358</v>
      </c>
      <c r="R28" s="225" t="s">
        <v>359</v>
      </c>
      <c r="S28" s="224" t="s">
        <v>381</v>
      </c>
      <c r="T28" s="224" t="s">
        <v>382</v>
      </c>
      <c r="U28" s="173" t="s">
        <v>360</v>
      </c>
      <c r="V28" s="173" t="s">
        <v>361</v>
      </c>
      <c r="W28" s="243" t="s">
        <v>360</v>
      </c>
      <c r="X28" s="243" t="s">
        <v>361</v>
      </c>
      <c r="Y28" s="703"/>
      <c r="Z28" s="703"/>
      <c r="AA28" s="703"/>
      <c r="AB28" s="703"/>
      <c r="AC28" s="637"/>
      <c r="AD28" s="175" t="s">
        <v>349</v>
      </c>
      <c r="AE28" s="175" t="s">
        <v>350</v>
      </c>
      <c r="AF28" s="175" t="s">
        <v>455</v>
      </c>
      <c r="AG28" s="173" t="s">
        <v>341</v>
      </c>
      <c r="AH28" s="173" t="s">
        <v>342</v>
      </c>
      <c r="AI28" s="728"/>
      <c r="AJ28" s="695"/>
      <c r="AK28" s="697"/>
      <c r="AL28" s="699"/>
      <c r="AM28" s="639"/>
      <c r="AN28" s="700"/>
      <c r="AO28" s="701"/>
      <c r="AP28" s="693"/>
      <c r="AQ28" s="642"/>
      <c r="AR28" s="642"/>
      <c r="AS28" s="169" t="s">
        <v>362</v>
      </c>
      <c r="AT28" s="169" t="s">
        <v>363</v>
      </c>
      <c r="AU28" s="169" t="s">
        <v>364</v>
      </c>
      <c r="AV28" s="176"/>
      <c r="AW28" s="711"/>
      <c r="AX28" s="711"/>
      <c r="AY28" s="177" t="s">
        <v>365</v>
      </c>
      <c r="AZ28" s="227" t="s">
        <v>366</v>
      </c>
      <c r="BA28" s="713"/>
      <c r="BB28" s="726"/>
      <c r="BC28" s="713"/>
      <c r="BD28" s="643"/>
      <c r="BE28" s="669"/>
      <c r="BF28" s="722"/>
      <c r="BG28" s="709"/>
      <c r="BH28" s="709"/>
      <c r="BI28" s="722"/>
      <c r="BJ28" s="643"/>
      <c r="BK28" s="669"/>
      <c r="BL28" s="643"/>
      <c r="BM28" s="724"/>
      <c r="BN28" s="718"/>
      <c r="BO28" s="720"/>
      <c r="BP28" s="635"/>
      <c r="BQ28" s="635"/>
      <c r="BR28" s="635"/>
      <c r="BS28" s="635"/>
      <c r="BT28" s="635"/>
      <c r="BU28" s="635"/>
      <c r="BV28" s="635"/>
      <c r="BW28" s="635"/>
      <c r="BX28" s="635"/>
    </row>
    <row r="29" spans="1:76" ht="15.75" customHeight="1" x14ac:dyDescent="0.25">
      <c r="B29" s="179">
        <v>1</v>
      </c>
      <c r="C29" t="str">
        <f>IF(EVE!$C7="","",EVE!C7)</f>
        <v/>
      </c>
      <c r="G29" t="str">
        <f>IF(EVE!$C7="","",EVE!G7)</f>
        <v/>
      </c>
      <c r="H29" t="str">
        <f>IF(EVE!$C7="","",EVE!H7)</f>
        <v/>
      </c>
      <c r="I29" t="str">
        <f>IF(EVE!$C7="","",EVE!I7)</f>
        <v/>
      </c>
      <c r="J29" s="228"/>
      <c r="K29" s="228"/>
      <c r="L29" t="str">
        <f>IF(EVE!$C7="","",EVE!J7)</f>
        <v/>
      </c>
      <c r="M29" t="str">
        <f>IF(EVE!$C7="","",EVE!K7)</f>
        <v/>
      </c>
      <c r="N29" s="228"/>
      <c r="O29" s="244" t="str">
        <f>IF(EVE!$C7="","",IF(EVE!V7="","",EVE!V7))</f>
        <v/>
      </c>
      <c r="P29" s="245" t="str">
        <f>IF(EVE!$C7="","",IF(EVE!W7="","",EVE!W7))</f>
        <v/>
      </c>
      <c r="Q29" s="244" t="str">
        <f>IF(EVE!$C7="","",IF(EVE!X7="","",EVE!X7))</f>
        <v/>
      </c>
      <c r="R29" s="245" t="str">
        <f>IF(EVE!$C7="","",IF(EVE!Y7="","",EVE!Y7))</f>
        <v/>
      </c>
      <c r="S29" s="217" t="str">
        <f>IF(EVE!$C7="","",EVE!L7)</f>
        <v/>
      </c>
      <c r="T29" s="217" t="str">
        <f>IF(EVE!$C7="","",EVE!M7)</f>
        <v/>
      </c>
      <c r="U29" t="str">
        <f>IF(EVE!$C7="","",EVE!N7)</f>
        <v/>
      </c>
      <c r="V29" t="str">
        <f>IF(EVE!$C7="","",EVE!O7)</f>
        <v/>
      </c>
      <c r="W29" s="228"/>
      <c r="X29" s="228"/>
      <c r="Y29" s="230"/>
      <c r="Z29" s="230"/>
      <c r="AA29" s="230"/>
      <c r="AB29" s="230"/>
      <c r="AC29" t="str">
        <f>IF(EVE!$C7="","",EVE!P7)</f>
        <v/>
      </c>
      <c r="AD29" s="20" t="str">
        <f>IF(EVE!$C7="","",EVE!Q7)</f>
        <v/>
      </c>
      <c r="AE29" s="20" t="str">
        <f>IF(EVE!$C7="","",EVE!R7)</f>
        <v/>
      </c>
      <c r="AF29" s="20" t="str">
        <f>IF(EVE!$C7="","",EVE!S7)</f>
        <v/>
      </c>
      <c r="AG29" t="str">
        <f>IF(EVE!$C7="","",IF(EVE!T7="","",EVE!T7))</f>
        <v/>
      </c>
      <c r="AH29" t="str">
        <f>IF(EVE!$C7="","",IF(EVE!U7="","",EVE!U7))</f>
        <v/>
      </c>
      <c r="AI29" s="228"/>
      <c r="AJ29" s="228"/>
      <c r="AK29" s="228"/>
      <c r="AL29" s="228"/>
      <c r="AM29" t="str">
        <f>IF(EVE!$C7="","",EVE!Z7)</f>
        <v/>
      </c>
      <c r="AN29" t="str">
        <f>IF(EVE!$C7="","",EVE!AA7)</f>
        <v/>
      </c>
      <c r="AO29" t="str">
        <f>IF(EVE!$C7="","",IDENTIF!$C$5)</f>
        <v/>
      </c>
      <c r="AP29" t="str">
        <f>IF(EVE!$C7="","",EVE!Z7)</f>
        <v/>
      </c>
      <c r="AQ29" s="20" t="str">
        <f>IF(EVE!$C7="","",EVE!B7)</f>
        <v/>
      </c>
      <c r="AR29" s="20" t="str">
        <f>IF(EVE!$C7="","",VLOOKUP(AO29,'AUX1'!$B$5:$E$53,3,FALSE))</f>
        <v/>
      </c>
      <c r="AS29" s="20" t="str">
        <f>IF(EVE!$C7="","",EVE!AC7)</f>
        <v/>
      </c>
      <c r="AT29" s="20" t="str">
        <f>IF(EVE!$C7="","",EVE!AD7)</f>
        <v/>
      </c>
      <c r="AU29" s="20" t="str">
        <f>IF(EVE!$C7="","",EVE!AE7)</f>
        <v/>
      </c>
      <c r="AW29" s="184">
        <f>IF(Y29="",0,Y29)</f>
        <v>0</v>
      </c>
      <c r="AX29" s="184">
        <f>IF(AA29="",0,AA29)</f>
        <v>0</v>
      </c>
      <c r="AY29" s="185" t="str">
        <f t="shared" ref="AY29:AY43" si="22">IF(AW29*AX29+IF(AC29="",0,AC29)=0,"",AW29*AX29+IF(AC29="",0,AC29))</f>
        <v/>
      </c>
      <c r="AZ29" s="232" t="str">
        <f t="shared" ref="AZ29:AZ43" si="23">IF(AY29="","",AY29*$AZ$2)</f>
        <v/>
      </c>
      <c r="BA29" s="233">
        <f>IF(Z29="",0,Z29)</f>
        <v>0</v>
      </c>
      <c r="BB29" s="233" t="str">
        <f t="shared" ref="BB29:BB43" si="24">IF(AG29="","",AG29)</f>
        <v/>
      </c>
      <c r="BC29" s="234">
        <f t="shared" ref="BC29:BC43" si="25">AW29*BA29+IF(BB29="",0,BB29)</f>
        <v>0</v>
      </c>
      <c r="BD29" s="185" t="str">
        <f>IF(BC29="","",IF(AH29="","",VLOOKUP(AH29,'AUX1'!$S$6:$U$9,2,0)))</f>
        <v/>
      </c>
      <c r="BE29" s="188" t="str">
        <f t="shared" ref="BE29:BE43" si="26">IF(BC29=0,"",BC29*BD29)</f>
        <v/>
      </c>
      <c r="BF29" s="189" t="str">
        <f t="shared" ref="BF29:BF43" si="27">IF(AB29="","",AB29)</f>
        <v/>
      </c>
      <c r="BG29" s="189" t="str">
        <f>IF(BA29=0,"",IF(BA29&lt;=300,'AUX1'!$T$12,IF(AND(BA29&gt;300,BA29&lt;=600),'AUX1'!$T$13,IF(AND(BA29&gt;600,BA29&lt;=900),'AUX1'!$T$14,IF(AND(BA29&gt;900,BA29&lt;=1200),'AUX1'!$T$15,IF(AND(BA29&gt;1200,BA29&lt;=1500),'AUX1'!$T$16,IF(BA29&gt;1500,'AUX1'!$T$17)))))))</f>
        <v/>
      </c>
      <c r="BH29" s="235" t="str">
        <f t="shared" ref="BH29:BH43" si="28">IF(AW29=0,"",AW29*BF29)</f>
        <v/>
      </c>
      <c r="BI29" s="185" t="str">
        <f t="shared" ref="BI29:BI43" si="29">IF(BC29=0,"",IF(ROUND(((P29+Q29)-(N29+O29))*24,0)=0,"",ROUND(((P29+Q29)-(N29+O29))*24,0)))</f>
        <v/>
      </c>
      <c r="BJ29" s="30" t="str">
        <f>IF(BC29=0,"",IF(BC29&lt;=300,'AUX1'!$T$12,IF(AND(BC29&gt;300,BC29&lt;=600),'AUX1'!$T$13,IF(AND(BC29&gt;600,BC29&lt;=900),'AUX1'!$T$14,IF(AND(BC29&gt;900,BC29&lt;=1200),'AUX1'!$T$15,IF(AND(BC29&gt;1200,BC29&lt;=1500),'AUX1'!$T$16,IF(BC29&gt;1500,'AUX1'!$T$17)))))))</f>
        <v/>
      </c>
      <c r="BK29" s="188" t="str">
        <f>IF(BC29=0,"",IF(AH29="","",VLOOKUP(AH29,'AUX1'!$S$6:$U$9,3,0)))</f>
        <v/>
      </c>
      <c r="BL29" s="190" t="str">
        <f t="shared" ref="BL29:BL43" si="30">IF(((IF(BH29="",0,BH29*BG29))+(IF(BI29="",0,BI29*BJ29)))*(IF(BK29="",0,BK29))=0,"",((IF(BH29="",0,BH29*BG29))+(IF(BI29="",0,BI29*BJ29)))*(IF(BK29="",0,BK29)))</f>
        <v/>
      </c>
      <c r="BM29" s="191" t="str">
        <f t="shared" ref="BM29:BO43" si="31">AD29</f>
        <v/>
      </c>
      <c r="BN29" s="191" t="str">
        <f t="shared" si="31"/>
        <v/>
      </c>
      <c r="BO29" s="236" t="str">
        <f t="shared" si="31"/>
        <v/>
      </c>
      <c r="BP29" s="237" t="str">
        <f t="shared" ref="BP29:BP43" si="32">IF(AK29="","",IF(AT29="FUN",AK29,""))</f>
        <v/>
      </c>
      <c r="BQ29" s="238" t="str">
        <f>IF(AK29="","",IF(AU29="6.1",AK29,""))</f>
        <v/>
      </c>
      <c r="BR29" s="238" t="str">
        <f>IF(AK29="","",IF(AU29="6.2",AK29,""))</f>
        <v/>
      </c>
      <c r="BS29" s="239" t="str">
        <f>IF(AK29="","",IF(AU29="6.3",AK29,""))</f>
        <v/>
      </c>
      <c r="BT29" s="211" t="str">
        <f>IF(AK29="","",IF(AU29="C-LAB",AK29,""))</f>
        <v/>
      </c>
      <c r="BU29" s="211" t="str">
        <f>IF(AK29="","",IF(AU29="O-LAB",AK29,""))</f>
        <v/>
      </c>
      <c r="BV29" s="211" t="str">
        <f>IF(AK29="","",IF(AU29="C-AEX",AK29,""))</f>
        <v/>
      </c>
      <c r="BW29" s="211" t="str">
        <f>IF(AK29="","",IF(AU29="O-AEX",AK29,""))</f>
        <v/>
      </c>
      <c r="BX29" s="211" t="str">
        <f>IF(AK29="","",IF(AU29="M-CC",AK29,""))</f>
        <v/>
      </c>
    </row>
    <row r="30" spans="1:76" ht="15.75" customHeight="1" x14ac:dyDescent="0.25">
      <c r="B30" s="179">
        <v>2</v>
      </c>
      <c r="C30" t="str">
        <f>IF(EVE!$C8="","",EVE!C8)</f>
        <v/>
      </c>
      <c r="G30" t="str">
        <f>IF(EVE!$C8="","",EVE!G8)</f>
        <v/>
      </c>
      <c r="H30" t="str">
        <f>IF(EVE!$C8="","",EVE!H8)</f>
        <v/>
      </c>
      <c r="I30" t="str">
        <f>IF(EVE!$C8="","",EVE!I8)</f>
        <v/>
      </c>
      <c r="J30" s="228"/>
      <c r="K30" s="228"/>
      <c r="L30" t="str">
        <f>IF(EVE!$C8="","",EVE!J8)</f>
        <v/>
      </c>
      <c r="M30" t="str">
        <f>IF(EVE!$C8="","",EVE!K8)</f>
        <v/>
      </c>
      <c r="N30" s="228"/>
      <c r="O30" s="244" t="str">
        <f>IF(EVE!$C8="","",IF(EVE!V8="","",EVE!V8))</f>
        <v/>
      </c>
      <c r="P30" s="245" t="str">
        <f>IF(EVE!$C8="","",IF(EVE!W8="","",EVE!W8))</f>
        <v/>
      </c>
      <c r="Q30" s="244" t="str">
        <f>IF(EVE!$C8="","",IF(EVE!X8="","",EVE!X8))</f>
        <v/>
      </c>
      <c r="R30" s="245" t="str">
        <f>IF(EVE!$C8="","",IF(EVE!Y8="","",EVE!Y8))</f>
        <v/>
      </c>
      <c r="S30" s="217" t="str">
        <f>IF(EVE!$C8="","",EVE!L8)</f>
        <v/>
      </c>
      <c r="T30" s="217" t="str">
        <f>IF(EVE!$C8="","",EVE!M8)</f>
        <v/>
      </c>
      <c r="U30" t="str">
        <f>IF(EVE!$C8="","",EVE!N8)</f>
        <v/>
      </c>
      <c r="V30" t="str">
        <f>IF(EVE!$C8="","",EVE!O8)</f>
        <v/>
      </c>
      <c r="W30" s="228"/>
      <c r="X30" s="228"/>
      <c r="Y30" s="230"/>
      <c r="Z30" s="230"/>
      <c r="AA30" s="230"/>
      <c r="AB30" s="230"/>
      <c r="AC30" t="str">
        <f>IF(EVE!$C8="","",EVE!P8)</f>
        <v/>
      </c>
      <c r="AD30" s="20" t="str">
        <f>IF(EVE!$C8="","",EVE!Q8)</f>
        <v/>
      </c>
      <c r="AE30" s="20" t="str">
        <f>IF(EVE!$C8="","",EVE!R8)</f>
        <v/>
      </c>
      <c r="AF30" s="20" t="str">
        <f>IF(EVE!$C8="","",EVE!S8)</f>
        <v/>
      </c>
      <c r="AG30" t="str">
        <f>IF(EVE!$C8="","",IF(EVE!T8="","",EVE!T8))</f>
        <v/>
      </c>
      <c r="AH30" t="str">
        <f>IF(EVE!$C8="","",IF(EVE!U8="","",EVE!U8))</f>
        <v/>
      </c>
      <c r="AI30" s="228"/>
      <c r="AJ30" s="228"/>
      <c r="AK30" s="228"/>
      <c r="AL30" s="228"/>
      <c r="AM30" t="str">
        <f>IF(EVE!$C8="","",EVE!Z8)</f>
        <v/>
      </c>
      <c r="AN30" t="str">
        <f>IF(EVE!$C8="","",EVE!AA8)</f>
        <v/>
      </c>
      <c r="AO30" t="str">
        <f>IF(EVE!$C8="","",IDENTIF!$C$5)</f>
        <v/>
      </c>
      <c r="AP30" t="str">
        <f>IF(EVE!$C8="","",EVE!Z8)</f>
        <v/>
      </c>
      <c r="AQ30" s="20" t="str">
        <f>IF(EVE!$C8="","",EVE!B8)</f>
        <v/>
      </c>
      <c r="AR30" s="20" t="str">
        <f>IF(EVE!$C8="","",VLOOKUP(AO30,'AUX1'!$B$5:$E$53,3,FALSE))</f>
        <v/>
      </c>
      <c r="AS30" s="20" t="str">
        <f>IF(EVE!$C8="","",EVE!AC8)</f>
        <v/>
      </c>
      <c r="AT30" s="20" t="str">
        <f>IF(EVE!$C8="","",EVE!AD8)</f>
        <v/>
      </c>
      <c r="AU30" s="20" t="str">
        <f>IF(EVE!$C8="","",EVE!AE8)</f>
        <v/>
      </c>
      <c r="AW30" s="184">
        <f t="shared" ref="AW30:AW43" si="33">IF(Y30="",0,Y30)</f>
        <v>0</v>
      </c>
      <c r="AX30" s="184">
        <f t="shared" ref="AX30:AX43" si="34">IF(AA30="",0,AA30)</f>
        <v>0</v>
      </c>
      <c r="AY30" s="185" t="str">
        <f t="shared" si="22"/>
        <v/>
      </c>
      <c r="AZ30" s="232" t="str">
        <f t="shared" si="23"/>
        <v/>
      </c>
      <c r="BA30" s="233">
        <f t="shared" ref="BA30:BA43" si="35">IF(Z30="",0,Z30)</f>
        <v>0</v>
      </c>
      <c r="BB30" s="233" t="str">
        <f t="shared" si="24"/>
        <v/>
      </c>
      <c r="BC30" s="234">
        <f t="shared" si="25"/>
        <v>0</v>
      </c>
      <c r="BD30" s="185" t="str">
        <f>IF(BC30="","",IF(AH30="","",VLOOKUP(AH30,'AUX1'!$S$6:$U$9,2,0)))</f>
        <v/>
      </c>
      <c r="BE30" s="188" t="str">
        <f t="shared" si="26"/>
        <v/>
      </c>
      <c r="BF30" s="189" t="str">
        <f t="shared" si="27"/>
        <v/>
      </c>
      <c r="BG30" s="189" t="str">
        <f>IF(BA30=0,"",IF(BA30&lt;=300,'AUX1'!$T$12,IF(AND(BA30&gt;300,BA30&lt;=600),'AUX1'!$T$13,IF(AND(BA30&gt;600,BA30&lt;=900),'AUX1'!$T$14,IF(AND(BA30&gt;900,BA30&lt;=1200),'AUX1'!$T$15,IF(AND(BA30&gt;1200,BA30&lt;=1500),'AUX1'!$T$16,IF(BA30&gt;1500,'AUX1'!$T$17)))))))</f>
        <v/>
      </c>
      <c r="BH30" s="235" t="str">
        <f t="shared" si="28"/>
        <v/>
      </c>
      <c r="BI30" s="185" t="str">
        <f t="shared" si="29"/>
        <v/>
      </c>
      <c r="BJ30" s="30" t="str">
        <f>IF(BC30=0,"",IF(BC30&lt;=300,'AUX1'!$T$12,IF(AND(BC30&gt;300,BC30&lt;=600),'AUX1'!$T$13,IF(AND(BC30&gt;600,BC30&lt;=900),'AUX1'!$T$14,IF(AND(BC30&gt;900,BC30&lt;=1200),'AUX1'!$T$15,IF(AND(BC30&gt;1200,BC30&lt;=1500),'AUX1'!$T$16,IF(BC30&gt;1500,'AUX1'!$T$17)))))))</f>
        <v/>
      </c>
      <c r="BK30" s="188" t="str">
        <f>IF(BC30=0,"",IF(AH30="","",VLOOKUP(AH30,'AUX1'!$S$6:$U$9,3,0)))</f>
        <v/>
      </c>
      <c r="BL30" s="190" t="str">
        <f t="shared" si="30"/>
        <v/>
      </c>
      <c r="BM30" s="191" t="str">
        <f t="shared" si="31"/>
        <v/>
      </c>
      <c r="BN30" s="191" t="str">
        <f t="shared" si="31"/>
        <v/>
      </c>
      <c r="BO30" s="236" t="str">
        <f t="shared" si="31"/>
        <v/>
      </c>
      <c r="BP30" s="237" t="str">
        <f t="shared" si="32"/>
        <v/>
      </c>
      <c r="BQ30" s="238" t="str">
        <f t="shared" ref="BQ30:BQ43" si="36">IF(AK30="","",IF(AS30="6.1",AK30,""))</f>
        <v/>
      </c>
      <c r="BR30" s="238" t="str">
        <f t="shared" ref="BR30:BR43" si="37">IF(AK30="","",IF(AS30="6.2",AK30,""))</f>
        <v/>
      </c>
      <c r="BS30" s="239" t="str">
        <f t="shared" ref="BS30:BS43" si="38">IF(AK30="","",IF(AS30="6.3",AK30,""))</f>
        <v/>
      </c>
      <c r="BT30" s="211" t="str">
        <f t="shared" ref="BT30:BT43" si="39">IF(AK30="","",IF(AU30="C-LAB",AK30,""))</f>
        <v/>
      </c>
      <c r="BU30" s="211" t="str">
        <f t="shared" ref="BU30:BU43" si="40">IF(AK30="","",IF(AU30="O-LAB",AK30,""))</f>
        <v/>
      </c>
      <c r="BV30" s="211" t="str">
        <f t="shared" ref="BV30:BV43" si="41">IF(AK30="","",IF(AU30="C-AEX",AK30,""))</f>
        <v/>
      </c>
      <c r="BW30" s="211" t="str">
        <f t="shared" ref="BW30:BW43" si="42">IF(AK30="","",IF(AU30="O-AEX",AK30,""))</f>
        <v/>
      </c>
      <c r="BX30" s="211" t="str">
        <f t="shared" ref="BX30:BX43" si="43">IF(AK30="","",IF(AU30="M-CC",AK30,""))</f>
        <v/>
      </c>
    </row>
    <row r="31" spans="1:76" ht="15.75" customHeight="1" x14ac:dyDescent="0.25">
      <c r="B31" s="179">
        <v>3</v>
      </c>
      <c r="C31" t="str">
        <f>IF(EVE!$C9="","",EVE!C9)</f>
        <v/>
      </c>
      <c r="G31" t="str">
        <f>IF(EVE!$C9="","",EVE!G9)</f>
        <v/>
      </c>
      <c r="H31" t="str">
        <f>IF(EVE!$C9="","",EVE!H9)</f>
        <v/>
      </c>
      <c r="I31" t="str">
        <f>IF(EVE!$C9="","",EVE!I9)</f>
        <v/>
      </c>
      <c r="J31" s="228"/>
      <c r="K31" s="228"/>
      <c r="L31" t="str">
        <f>IF(EVE!$C9="","",EVE!J9)</f>
        <v/>
      </c>
      <c r="M31" t="str">
        <f>IF(EVE!$C9="","",EVE!K9)</f>
        <v/>
      </c>
      <c r="N31" s="228"/>
      <c r="O31" s="244" t="str">
        <f>IF(EVE!$C9="","",IF(EVE!V9="","",EVE!V9))</f>
        <v/>
      </c>
      <c r="P31" s="245" t="str">
        <f>IF(EVE!$C9="","",IF(EVE!W9="","",EVE!W9))</f>
        <v/>
      </c>
      <c r="Q31" s="244" t="str">
        <f>IF(EVE!$C9="","",IF(EVE!X9="","",EVE!X9))</f>
        <v/>
      </c>
      <c r="R31" s="245" t="str">
        <f>IF(EVE!$C9="","",IF(EVE!Y9="","",EVE!Y9))</f>
        <v/>
      </c>
      <c r="S31" s="217" t="str">
        <f>IF(EVE!$C9="","",EVE!L9)</f>
        <v/>
      </c>
      <c r="T31" s="217" t="str">
        <f>IF(EVE!$C9="","",EVE!M9)</f>
        <v/>
      </c>
      <c r="U31" t="str">
        <f>IF(EVE!$C9="","",EVE!N9)</f>
        <v/>
      </c>
      <c r="V31" t="str">
        <f>IF(EVE!$C9="","",EVE!O9)</f>
        <v/>
      </c>
      <c r="W31" s="228"/>
      <c r="X31" s="228"/>
      <c r="Y31" s="230"/>
      <c r="Z31" s="230"/>
      <c r="AA31" s="230"/>
      <c r="AB31" s="230"/>
      <c r="AC31" t="str">
        <f>IF(EVE!$C9="","",EVE!P9)</f>
        <v/>
      </c>
      <c r="AD31" s="20" t="str">
        <f>IF(EVE!$C9="","",EVE!Q9)</f>
        <v/>
      </c>
      <c r="AE31" s="20" t="str">
        <f>IF(EVE!$C9="","",EVE!R9)</f>
        <v/>
      </c>
      <c r="AF31" s="20" t="str">
        <f>IF(EVE!$C9="","",EVE!S9)</f>
        <v/>
      </c>
      <c r="AG31" t="str">
        <f>IF(EVE!$C9="","",IF(EVE!T9="","",EVE!T9))</f>
        <v/>
      </c>
      <c r="AH31" t="str">
        <f>IF(EVE!$C9="","",IF(EVE!U9="","",EVE!U9))</f>
        <v/>
      </c>
      <c r="AI31" s="228"/>
      <c r="AJ31" s="228"/>
      <c r="AK31" s="228"/>
      <c r="AL31" s="228"/>
      <c r="AM31" t="str">
        <f>IF(EVE!$C9="","",EVE!Z9)</f>
        <v/>
      </c>
      <c r="AN31" t="str">
        <f>IF(EVE!$C9="","",EVE!AA9)</f>
        <v/>
      </c>
      <c r="AO31" t="str">
        <f>IF(EVE!$C9="","",IDENTIF!$C$5)</f>
        <v/>
      </c>
      <c r="AP31" t="str">
        <f>IF(EVE!$C9="","",EVE!Z9)</f>
        <v/>
      </c>
      <c r="AQ31" s="20" t="str">
        <f>IF(EVE!$C9="","",EVE!B9)</f>
        <v/>
      </c>
      <c r="AR31" s="20" t="str">
        <f>IF(EVE!$C9="","",VLOOKUP(AO31,'AUX1'!$B$5:$E$53,3,FALSE))</f>
        <v/>
      </c>
      <c r="AS31" s="20" t="str">
        <f>IF(EVE!$C9="","",EVE!AC9)</f>
        <v/>
      </c>
      <c r="AT31" s="20" t="str">
        <f>IF(EVE!$C9="","",EVE!AD9)</f>
        <v/>
      </c>
      <c r="AU31" s="20" t="str">
        <f>IF(EVE!$C9="","",EVE!AE9)</f>
        <v/>
      </c>
      <c r="AW31" s="184">
        <f t="shared" si="33"/>
        <v>0</v>
      </c>
      <c r="AX31" s="184">
        <f t="shared" si="34"/>
        <v>0</v>
      </c>
      <c r="AY31" s="185" t="str">
        <f t="shared" si="22"/>
        <v/>
      </c>
      <c r="AZ31" s="232" t="str">
        <f t="shared" si="23"/>
        <v/>
      </c>
      <c r="BA31" s="233">
        <f t="shared" si="35"/>
        <v>0</v>
      </c>
      <c r="BB31" s="233" t="str">
        <f t="shared" si="24"/>
        <v/>
      </c>
      <c r="BC31" s="234">
        <f t="shared" si="25"/>
        <v>0</v>
      </c>
      <c r="BD31" s="185" t="str">
        <f>IF(BC31="","",IF(AH31="","",VLOOKUP(AH31,'AUX1'!$S$6:$U$9,2,0)))</f>
        <v/>
      </c>
      <c r="BE31" s="188" t="str">
        <f t="shared" si="26"/>
        <v/>
      </c>
      <c r="BF31" s="189" t="str">
        <f t="shared" si="27"/>
        <v/>
      </c>
      <c r="BG31" s="189" t="str">
        <f>IF(BA31=0,"",IF(BA31&lt;=300,'AUX1'!$T$12,IF(AND(BA31&gt;300,BA31&lt;=600),'AUX1'!$T$13,IF(AND(BA31&gt;600,BA31&lt;=900),'AUX1'!$T$14,IF(AND(BA31&gt;900,BA31&lt;=1200),'AUX1'!$T$15,IF(AND(BA31&gt;1200,BA31&lt;=1500),'AUX1'!$T$16,IF(BA31&gt;1500,'AUX1'!$T$17)))))))</f>
        <v/>
      </c>
      <c r="BH31" s="235" t="str">
        <f t="shared" si="28"/>
        <v/>
      </c>
      <c r="BI31" s="185" t="str">
        <f t="shared" si="29"/>
        <v/>
      </c>
      <c r="BJ31" s="30" t="str">
        <f>IF(BC31=0,"",IF(BC31&lt;=300,'AUX1'!$T$12,IF(AND(BC31&gt;300,BC31&lt;=600),'AUX1'!$T$13,IF(AND(BC31&gt;600,BC31&lt;=900),'AUX1'!$T$14,IF(AND(BC31&gt;900,BC31&lt;=1200),'AUX1'!$T$15,IF(AND(BC31&gt;1200,BC31&lt;=1500),'AUX1'!$T$16,IF(BC31&gt;1500,'AUX1'!$T$17)))))))</f>
        <v/>
      </c>
      <c r="BK31" s="188" t="str">
        <f>IF(BC31=0,"",IF(AH31="","",VLOOKUP(AH31,'AUX1'!$S$6:$U$9,3,0)))</f>
        <v/>
      </c>
      <c r="BL31" s="190" t="str">
        <f t="shared" si="30"/>
        <v/>
      </c>
      <c r="BM31" s="191" t="str">
        <f t="shared" si="31"/>
        <v/>
      </c>
      <c r="BN31" s="191" t="str">
        <f t="shared" si="31"/>
        <v/>
      </c>
      <c r="BO31" s="236" t="str">
        <f t="shared" si="31"/>
        <v/>
      </c>
      <c r="BP31" s="237" t="str">
        <f t="shared" si="32"/>
        <v/>
      </c>
      <c r="BQ31" s="238" t="str">
        <f t="shared" si="36"/>
        <v/>
      </c>
      <c r="BR31" s="238" t="str">
        <f t="shared" si="37"/>
        <v/>
      </c>
      <c r="BS31" s="239" t="str">
        <f t="shared" si="38"/>
        <v/>
      </c>
      <c r="BT31" s="211" t="str">
        <f t="shared" si="39"/>
        <v/>
      </c>
      <c r="BU31" s="211" t="str">
        <f t="shared" si="40"/>
        <v/>
      </c>
      <c r="BV31" s="211" t="str">
        <f t="shared" si="41"/>
        <v/>
      </c>
      <c r="BW31" s="211" t="str">
        <f t="shared" si="42"/>
        <v/>
      </c>
      <c r="BX31" s="211" t="str">
        <f t="shared" si="43"/>
        <v/>
      </c>
    </row>
    <row r="32" spans="1:76" ht="15.75" customHeight="1" x14ac:dyDescent="0.25">
      <c r="B32" s="179">
        <v>4</v>
      </c>
      <c r="C32" t="str">
        <f>IF(EVE!$C10="","",EVE!C10)</f>
        <v/>
      </c>
      <c r="G32" t="str">
        <f>IF(EVE!$C10="","",EVE!G10)</f>
        <v/>
      </c>
      <c r="H32" t="str">
        <f>IF(EVE!$C10="","",EVE!H10)</f>
        <v/>
      </c>
      <c r="I32" t="str">
        <f>IF(EVE!$C10="","",EVE!I10)</f>
        <v/>
      </c>
      <c r="J32" s="228"/>
      <c r="K32" s="228"/>
      <c r="L32" t="str">
        <f>IF(EVE!$C10="","",EVE!J10)</f>
        <v/>
      </c>
      <c r="M32" t="str">
        <f>IF(EVE!$C10="","",EVE!K10)</f>
        <v/>
      </c>
      <c r="N32" s="228"/>
      <c r="O32" s="244" t="str">
        <f>IF(EVE!$C10="","",IF(EVE!V10="","",EVE!V10))</f>
        <v/>
      </c>
      <c r="P32" s="245" t="str">
        <f>IF(EVE!$C10="","",IF(EVE!W10="","",EVE!W10))</f>
        <v/>
      </c>
      <c r="Q32" s="244" t="str">
        <f>IF(EVE!$C10="","",IF(EVE!X10="","",EVE!X10))</f>
        <v/>
      </c>
      <c r="R32" s="245" t="str">
        <f>IF(EVE!$C10="","",IF(EVE!Y10="","",EVE!Y10))</f>
        <v/>
      </c>
      <c r="S32" s="217" t="str">
        <f>IF(EVE!$C10="","",EVE!L10)</f>
        <v/>
      </c>
      <c r="T32" s="217" t="str">
        <f>IF(EVE!$C10="","",EVE!M10)</f>
        <v/>
      </c>
      <c r="U32" t="str">
        <f>IF(EVE!$C10="","",EVE!N10)</f>
        <v/>
      </c>
      <c r="V32" t="str">
        <f>IF(EVE!$C10="","",EVE!O10)</f>
        <v/>
      </c>
      <c r="W32" s="228"/>
      <c r="X32" s="228"/>
      <c r="Y32" s="230"/>
      <c r="Z32" s="230"/>
      <c r="AA32" s="230"/>
      <c r="AB32" s="230"/>
      <c r="AC32" t="str">
        <f>IF(EVE!$C10="","",EVE!P10)</f>
        <v/>
      </c>
      <c r="AD32" s="20" t="str">
        <f>IF(EVE!$C10="","",EVE!Q10)</f>
        <v/>
      </c>
      <c r="AE32" s="20" t="str">
        <f>IF(EVE!$C10="","",EVE!R10)</f>
        <v/>
      </c>
      <c r="AF32" s="20" t="str">
        <f>IF(EVE!$C10="","",EVE!S10)</f>
        <v/>
      </c>
      <c r="AG32" t="str">
        <f>IF(EVE!$C10="","",IF(EVE!T10="","",EVE!T10))</f>
        <v/>
      </c>
      <c r="AH32" t="str">
        <f>IF(EVE!$C10="","",IF(EVE!U10="","",EVE!U10))</f>
        <v/>
      </c>
      <c r="AI32" s="228"/>
      <c r="AJ32" s="228"/>
      <c r="AK32" s="228"/>
      <c r="AL32" s="228"/>
      <c r="AM32" t="str">
        <f>IF(EVE!$C10="","",EVE!Z10)</f>
        <v/>
      </c>
      <c r="AN32" t="str">
        <f>IF(EVE!$C10="","",EVE!AA10)</f>
        <v/>
      </c>
      <c r="AO32" t="str">
        <f>IF(EVE!$C10="","",IDENTIF!$C$5)</f>
        <v/>
      </c>
      <c r="AP32" t="str">
        <f>IF(EVE!$C10="","",EVE!Z10)</f>
        <v/>
      </c>
      <c r="AQ32" s="20" t="str">
        <f>IF(EVE!$C10="","",EVE!B10)</f>
        <v/>
      </c>
      <c r="AR32" s="20" t="str">
        <f>IF(EVE!$C10="","",VLOOKUP(AO32,'AUX1'!$B$5:$E$53,3,FALSE))</f>
        <v/>
      </c>
      <c r="AS32" s="20" t="str">
        <f>IF(EVE!$C10="","",EVE!AC10)</f>
        <v/>
      </c>
      <c r="AT32" s="20" t="str">
        <f>IF(EVE!$C10="","",EVE!AD10)</f>
        <v/>
      </c>
      <c r="AU32" s="20" t="str">
        <f>IF(EVE!$C10="","",EVE!AE10)</f>
        <v/>
      </c>
      <c r="AW32" s="184">
        <f t="shared" si="33"/>
        <v>0</v>
      </c>
      <c r="AX32" s="184">
        <f t="shared" si="34"/>
        <v>0</v>
      </c>
      <c r="AY32" s="185" t="str">
        <f t="shared" si="22"/>
        <v/>
      </c>
      <c r="AZ32" s="232" t="str">
        <f t="shared" si="23"/>
        <v/>
      </c>
      <c r="BA32" s="233">
        <f t="shared" si="35"/>
        <v>0</v>
      </c>
      <c r="BB32" s="233" t="str">
        <f t="shared" si="24"/>
        <v/>
      </c>
      <c r="BC32" s="234">
        <f t="shared" si="25"/>
        <v>0</v>
      </c>
      <c r="BD32" s="185" t="str">
        <f>IF(BC32="","",IF(AH32="","",VLOOKUP(AH32,'AUX1'!$S$6:$U$9,2,0)))</f>
        <v/>
      </c>
      <c r="BE32" s="188" t="str">
        <f t="shared" si="26"/>
        <v/>
      </c>
      <c r="BF32" s="189" t="str">
        <f t="shared" si="27"/>
        <v/>
      </c>
      <c r="BG32" s="189" t="str">
        <f>IF(BA32=0,"",IF(BA32&lt;=300,'AUX1'!$T$12,IF(AND(BA32&gt;300,BA32&lt;=600),'AUX1'!$T$13,IF(AND(BA32&gt;600,BA32&lt;=900),'AUX1'!$T$14,IF(AND(BA32&gt;900,BA32&lt;=1200),'AUX1'!$T$15,IF(AND(BA32&gt;1200,BA32&lt;=1500),'AUX1'!$T$16,IF(BA32&gt;1500,'AUX1'!$T$17)))))))</f>
        <v/>
      </c>
      <c r="BH32" s="235" t="str">
        <f t="shared" si="28"/>
        <v/>
      </c>
      <c r="BI32" s="185" t="str">
        <f t="shared" si="29"/>
        <v/>
      </c>
      <c r="BJ32" s="30" t="str">
        <f>IF(BC32=0,"",IF(BC32&lt;=300,'AUX1'!$T$12,IF(AND(BC32&gt;300,BC32&lt;=600),'AUX1'!$T$13,IF(AND(BC32&gt;600,BC32&lt;=900),'AUX1'!$T$14,IF(AND(BC32&gt;900,BC32&lt;=1200),'AUX1'!$T$15,IF(AND(BC32&gt;1200,BC32&lt;=1500),'AUX1'!$T$16,IF(BC32&gt;1500,'AUX1'!$T$17)))))))</f>
        <v/>
      </c>
      <c r="BK32" s="188" t="str">
        <f>IF(BC32=0,"",IF(AH32="","",VLOOKUP(AH32,'AUX1'!$S$6:$U$9,3,0)))</f>
        <v/>
      </c>
      <c r="BL32" s="190" t="str">
        <f t="shared" si="30"/>
        <v/>
      </c>
      <c r="BM32" s="191" t="str">
        <f t="shared" si="31"/>
        <v/>
      </c>
      <c r="BN32" s="191" t="str">
        <f t="shared" si="31"/>
        <v/>
      </c>
      <c r="BO32" s="236" t="str">
        <f t="shared" si="31"/>
        <v/>
      </c>
      <c r="BP32" s="237" t="str">
        <f t="shared" si="32"/>
        <v/>
      </c>
      <c r="BQ32" s="238" t="str">
        <f t="shared" si="36"/>
        <v/>
      </c>
      <c r="BR32" s="238" t="str">
        <f t="shared" si="37"/>
        <v/>
      </c>
      <c r="BS32" s="239" t="str">
        <f t="shared" si="38"/>
        <v/>
      </c>
      <c r="BT32" s="211" t="str">
        <f t="shared" si="39"/>
        <v/>
      </c>
      <c r="BU32" s="211" t="str">
        <f t="shared" si="40"/>
        <v/>
      </c>
      <c r="BV32" s="211" t="str">
        <f t="shared" si="41"/>
        <v/>
      </c>
      <c r="BW32" s="211" t="str">
        <f t="shared" si="42"/>
        <v/>
      </c>
      <c r="BX32" s="211" t="str">
        <f t="shared" si="43"/>
        <v/>
      </c>
    </row>
    <row r="33" spans="1:76" ht="15.75" customHeight="1" x14ac:dyDescent="0.25">
      <c r="B33" s="179">
        <v>5</v>
      </c>
      <c r="C33" t="str">
        <f>IF(EVE!$C11="","",EVE!C11)</f>
        <v/>
      </c>
      <c r="G33" t="str">
        <f>IF(EVE!$C11="","",EVE!G11)</f>
        <v/>
      </c>
      <c r="H33" t="str">
        <f>IF(EVE!$C11="","",EVE!H11)</f>
        <v/>
      </c>
      <c r="I33" t="str">
        <f>IF(EVE!$C11="","",EVE!I11)</f>
        <v/>
      </c>
      <c r="J33" s="228"/>
      <c r="K33" s="228"/>
      <c r="L33" t="str">
        <f>IF(EVE!$C11="","",EVE!J11)</f>
        <v/>
      </c>
      <c r="M33" t="str">
        <f>IF(EVE!$C11="","",EVE!K11)</f>
        <v/>
      </c>
      <c r="N33" s="228"/>
      <c r="O33" s="244" t="str">
        <f>IF(EVE!$C11="","",IF(EVE!V11="","",EVE!V11))</f>
        <v/>
      </c>
      <c r="P33" s="245" t="str">
        <f>IF(EVE!$C11="","",IF(EVE!W11="","",EVE!W11))</f>
        <v/>
      </c>
      <c r="Q33" s="244" t="str">
        <f>IF(EVE!$C11="","",IF(EVE!X11="","",EVE!X11))</f>
        <v/>
      </c>
      <c r="R33" s="245" t="str">
        <f>IF(EVE!$C11="","",IF(EVE!Y11="","",EVE!Y11))</f>
        <v/>
      </c>
      <c r="S33" s="217" t="str">
        <f>IF(EVE!$C11="","",EVE!L11)</f>
        <v/>
      </c>
      <c r="T33" s="217" t="str">
        <f>IF(EVE!$C11="","",EVE!M11)</f>
        <v/>
      </c>
      <c r="U33" t="str">
        <f>IF(EVE!$C11="","",EVE!N11)</f>
        <v/>
      </c>
      <c r="V33" t="str">
        <f>IF(EVE!$C11="","",EVE!O11)</f>
        <v/>
      </c>
      <c r="W33" s="228"/>
      <c r="X33" s="228"/>
      <c r="Y33" s="230"/>
      <c r="Z33" s="230"/>
      <c r="AA33" s="230"/>
      <c r="AB33" s="230"/>
      <c r="AC33" t="str">
        <f>IF(EVE!$C11="","",EVE!P11)</f>
        <v/>
      </c>
      <c r="AD33" s="20" t="str">
        <f>IF(EVE!$C11="","",EVE!Q11)</f>
        <v/>
      </c>
      <c r="AE33" s="20" t="str">
        <f>IF(EVE!$C11="","",EVE!R11)</f>
        <v/>
      </c>
      <c r="AF33" s="20" t="str">
        <f>IF(EVE!$C11="","",EVE!S11)</f>
        <v/>
      </c>
      <c r="AG33" t="str">
        <f>IF(EVE!$C11="","",IF(EVE!T11="","",EVE!T11))</f>
        <v/>
      </c>
      <c r="AH33" t="str">
        <f>IF(EVE!$C11="","",IF(EVE!U11="","",EVE!U11))</f>
        <v/>
      </c>
      <c r="AI33" s="228"/>
      <c r="AJ33" s="228"/>
      <c r="AK33" s="228"/>
      <c r="AL33" s="228"/>
      <c r="AM33" t="str">
        <f>IF(EVE!$C11="","",EVE!Z11)</f>
        <v/>
      </c>
      <c r="AN33" t="str">
        <f>IF(EVE!$C11="","",EVE!AA11)</f>
        <v/>
      </c>
      <c r="AO33" t="str">
        <f>IF(EVE!$C11="","",IDENTIF!$C$5)</f>
        <v/>
      </c>
      <c r="AP33" t="str">
        <f>IF(EVE!$C11="","",EVE!Z11)</f>
        <v/>
      </c>
      <c r="AQ33" s="20" t="str">
        <f>IF(EVE!$C11="","",EVE!B11)</f>
        <v/>
      </c>
      <c r="AR33" s="20" t="str">
        <f>IF(EVE!$C11="","",VLOOKUP(AO33,'AUX1'!$B$5:$E$53,3,FALSE))</f>
        <v/>
      </c>
      <c r="AS33" s="20" t="str">
        <f>IF(EVE!$C11="","",EVE!AC11)</f>
        <v/>
      </c>
      <c r="AT33" s="20" t="str">
        <f>IF(EVE!$C11="","",EVE!AD11)</f>
        <v/>
      </c>
      <c r="AU33" s="20" t="str">
        <f>IF(EVE!$C11="","",EVE!AE11)</f>
        <v/>
      </c>
      <c r="AW33" s="184">
        <f t="shared" si="33"/>
        <v>0</v>
      </c>
      <c r="AX33" s="184">
        <f t="shared" si="34"/>
        <v>0</v>
      </c>
      <c r="AY33" s="185" t="str">
        <f t="shared" si="22"/>
        <v/>
      </c>
      <c r="AZ33" s="232" t="str">
        <f t="shared" si="23"/>
        <v/>
      </c>
      <c r="BA33" s="233">
        <f t="shared" si="35"/>
        <v>0</v>
      </c>
      <c r="BB33" s="233" t="str">
        <f t="shared" si="24"/>
        <v/>
      </c>
      <c r="BC33" s="234">
        <f t="shared" si="25"/>
        <v>0</v>
      </c>
      <c r="BD33" s="185" t="str">
        <f>IF(BC33="","",IF(AH33="","",VLOOKUP(AH33,'AUX1'!$S$6:$U$9,2,0)))</f>
        <v/>
      </c>
      <c r="BE33" s="188" t="str">
        <f t="shared" si="26"/>
        <v/>
      </c>
      <c r="BF33" s="189" t="str">
        <f t="shared" si="27"/>
        <v/>
      </c>
      <c r="BG33" s="189" t="str">
        <f>IF(BA33=0,"",IF(BA33&lt;=300,'AUX1'!$T$12,IF(AND(BA33&gt;300,BA33&lt;=600),'AUX1'!$T$13,IF(AND(BA33&gt;600,BA33&lt;=900),'AUX1'!$T$14,IF(AND(BA33&gt;900,BA33&lt;=1200),'AUX1'!$T$15,IF(AND(BA33&gt;1200,BA33&lt;=1500),'AUX1'!$T$16,IF(BA33&gt;1500,'AUX1'!$T$17)))))))</f>
        <v/>
      </c>
      <c r="BH33" s="235" t="str">
        <f t="shared" si="28"/>
        <v/>
      </c>
      <c r="BI33" s="185" t="str">
        <f t="shared" si="29"/>
        <v/>
      </c>
      <c r="BJ33" s="30" t="str">
        <f>IF(BC33=0,"",IF(BC33&lt;=300,'AUX1'!$T$12,IF(AND(BC33&gt;300,BC33&lt;=600),'AUX1'!$T$13,IF(AND(BC33&gt;600,BC33&lt;=900),'AUX1'!$T$14,IF(AND(BC33&gt;900,BC33&lt;=1200),'AUX1'!$T$15,IF(AND(BC33&gt;1200,BC33&lt;=1500),'AUX1'!$T$16,IF(BC33&gt;1500,'AUX1'!$T$17)))))))</f>
        <v/>
      </c>
      <c r="BK33" s="188" t="str">
        <f>IF(BC33=0,"",IF(AH33="","",VLOOKUP(AH33,'AUX1'!$S$6:$U$9,3,0)))</f>
        <v/>
      </c>
      <c r="BL33" s="190" t="str">
        <f t="shared" si="30"/>
        <v/>
      </c>
      <c r="BM33" s="191" t="str">
        <f t="shared" si="31"/>
        <v/>
      </c>
      <c r="BN33" s="191" t="str">
        <f t="shared" si="31"/>
        <v/>
      </c>
      <c r="BO33" s="236" t="str">
        <f t="shared" si="31"/>
        <v/>
      </c>
      <c r="BP33" s="237" t="str">
        <f t="shared" si="32"/>
        <v/>
      </c>
      <c r="BQ33" s="238" t="str">
        <f t="shared" si="36"/>
        <v/>
      </c>
      <c r="BR33" s="238" t="str">
        <f t="shared" si="37"/>
        <v/>
      </c>
      <c r="BS33" s="239" t="str">
        <f t="shared" si="38"/>
        <v/>
      </c>
      <c r="BT33" s="211" t="str">
        <f t="shared" si="39"/>
        <v/>
      </c>
      <c r="BU33" s="211" t="str">
        <f t="shared" si="40"/>
        <v/>
      </c>
      <c r="BV33" s="211" t="str">
        <f t="shared" si="41"/>
        <v/>
      </c>
      <c r="BW33" s="211" t="str">
        <f t="shared" si="42"/>
        <v/>
      </c>
      <c r="BX33" s="211" t="str">
        <f t="shared" si="43"/>
        <v/>
      </c>
    </row>
    <row r="34" spans="1:76" ht="15.75" customHeight="1" x14ac:dyDescent="0.25">
      <c r="B34" s="179">
        <v>6</v>
      </c>
      <c r="C34" t="str">
        <f>IF(EVE!$C12="","",EVE!C12)</f>
        <v/>
      </c>
      <c r="G34" t="str">
        <f>IF(EVE!$C12="","",EVE!G12)</f>
        <v/>
      </c>
      <c r="H34" t="str">
        <f>IF(EVE!$C12="","",EVE!H12)</f>
        <v/>
      </c>
      <c r="I34" t="str">
        <f>IF(EVE!$C12="","",EVE!I12)</f>
        <v/>
      </c>
      <c r="J34" s="228"/>
      <c r="K34" s="228"/>
      <c r="L34" t="str">
        <f>IF(EVE!$C12="","",EVE!J12)</f>
        <v/>
      </c>
      <c r="M34" t="str">
        <f>IF(EVE!$C12="","",EVE!K12)</f>
        <v/>
      </c>
      <c r="N34" s="228"/>
      <c r="O34" s="244" t="str">
        <f>IF(EVE!$C12="","",IF(EVE!V12="","",EVE!V12))</f>
        <v/>
      </c>
      <c r="P34" s="245" t="str">
        <f>IF(EVE!$C12="","",IF(EVE!W12="","",EVE!W12))</f>
        <v/>
      </c>
      <c r="Q34" s="244" t="str">
        <f>IF(EVE!$C12="","",IF(EVE!X12="","",EVE!X12))</f>
        <v/>
      </c>
      <c r="R34" s="245" t="str">
        <f>IF(EVE!$C12="","",IF(EVE!Y12="","",EVE!Y12))</f>
        <v/>
      </c>
      <c r="S34" s="217" t="str">
        <f>IF(EVE!$C12="","",EVE!L12)</f>
        <v/>
      </c>
      <c r="T34" s="217" t="str">
        <f>IF(EVE!$C12="","",EVE!M12)</f>
        <v/>
      </c>
      <c r="U34" t="str">
        <f>IF(EVE!$C12="","",EVE!N12)</f>
        <v/>
      </c>
      <c r="V34" t="str">
        <f>IF(EVE!$C12="","",EVE!O12)</f>
        <v/>
      </c>
      <c r="W34" s="228"/>
      <c r="X34" s="228"/>
      <c r="Y34" s="230"/>
      <c r="Z34" s="230"/>
      <c r="AA34" s="230"/>
      <c r="AB34" s="230"/>
      <c r="AC34" t="str">
        <f>IF(EVE!$C12="","",EVE!P12)</f>
        <v/>
      </c>
      <c r="AD34" s="20" t="str">
        <f>IF(EVE!$C12="","",EVE!Q12)</f>
        <v/>
      </c>
      <c r="AE34" s="20" t="str">
        <f>IF(EVE!$C12="","",EVE!R12)</f>
        <v/>
      </c>
      <c r="AF34" s="20" t="str">
        <f>IF(EVE!$C12="","",EVE!S12)</f>
        <v/>
      </c>
      <c r="AG34" t="str">
        <f>IF(EVE!$C12="","",IF(EVE!T12="","",EVE!T12))</f>
        <v/>
      </c>
      <c r="AH34" t="str">
        <f>IF(EVE!$C12="","",IF(EVE!U12="","",EVE!U12))</f>
        <v/>
      </c>
      <c r="AI34" s="228"/>
      <c r="AJ34" s="228"/>
      <c r="AK34" s="228"/>
      <c r="AL34" s="228"/>
      <c r="AM34" t="str">
        <f>IF(EVE!$C12="","",EVE!Z12)</f>
        <v/>
      </c>
      <c r="AN34" t="str">
        <f>IF(EVE!$C12="","",EVE!AA12)</f>
        <v/>
      </c>
      <c r="AO34" t="str">
        <f>IF(EVE!$C12="","",IDENTIF!$C$5)</f>
        <v/>
      </c>
      <c r="AP34" t="str">
        <f>IF(EVE!$C12="","",EVE!Z12)</f>
        <v/>
      </c>
      <c r="AQ34" s="20" t="str">
        <f>IF(EVE!$C12="","",EVE!B12)</f>
        <v/>
      </c>
      <c r="AR34" s="20" t="str">
        <f>IF(EVE!$C12="","",VLOOKUP(AO34,'AUX1'!$B$5:$E$53,3,FALSE))</f>
        <v/>
      </c>
      <c r="AS34" s="20" t="str">
        <f>IF(EVE!$C12="","",EVE!AC12)</f>
        <v/>
      </c>
      <c r="AT34" s="20" t="str">
        <f>IF(EVE!$C12="","",EVE!AD12)</f>
        <v/>
      </c>
      <c r="AU34" s="20" t="str">
        <f>IF(EVE!$C12="","",EVE!AE12)</f>
        <v/>
      </c>
      <c r="AW34" s="184">
        <f t="shared" si="33"/>
        <v>0</v>
      </c>
      <c r="AX34" s="184">
        <f t="shared" si="34"/>
        <v>0</v>
      </c>
      <c r="AY34" s="185" t="str">
        <f t="shared" si="22"/>
        <v/>
      </c>
      <c r="AZ34" s="232" t="str">
        <f t="shared" si="23"/>
        <v/>
      </c>
      <c r="BA34" s="233">
        <f t="shared" si="35"/>
        <v>0</v>
      </c>
      <c r="BB34" s="233" t="str">
        <f t="shared" si="24"/>
        <v/>
      </c>
      <c r="BC34" s="234">
        <f t="shared" si="25"/>
        <v>0</v>
      </c>
      <c r="BD34" s="185" t="str">
        <f>IF(BC34="","",IF(AH34="","",VLOOKUP(AH34,'AUX1'!$S$6:$U$9,2,0)))</f>
        <v/>
      </c>
      <c r="BE34" s="188" t="str">
        <f t="shared" si="26"/>
        <v/>
      </c>
      <c r="BF34" s="189" t="str">
        <f t="shared" si="27"/>
        <v/>
      </c>
      <c r="BG34" s="189" t="str">
        <f>IF(BA34=0,"",IF(BA34&lt;=300,'AUX1'!$T$12,IF(AND(BA34&gt;300,BA34&lt;=600),'AUX1'!$T$13,IF(AND(BA34&gt;600,BA34&lt;=900),'AUX1'!$T$14,IF(AND(BA34&gt;900,BA34&lt;=1200),'AUX1'!$T$15,IF(AND(BA34&gt;1200,BA34&lt;=1500),'AUX1'!$T$16,IF(BA34&gt;1500,'AUX1'!$T$17)))))))</f>
        <v/>
      </c>
      <c r="BH34" s="235" t="str">
        <f t="shared" si="28"/>
        <v/>
      </c>
      <c r="BI34" s="185" t="str">
        <f t="shared" si="29"/>
        <v/>
      </c>
      <c r="BJ34" s="30" t="str">
        <f>IF(BC34=0,"",IF(BC34&lt;=300,'AUX1'!$T$12,IF(AND(BC34&gt;300,BC34&lt;=600),'AUX1'!$T$13,IF(AND(BC34&gt;600,BC34&lt;=900),'AUX1'!$T$14,IF(AND(BC34&gt;900,BC34&lt;=1200),'AUX1'!$T$15,IF(AND(BC34&gt;1200,BC34&lt;=1500),'AUX1'!$T$16,IF(BC34&gt;1500,'AUX1'!$T$17)))))))</f>
        <v/>
      </c>
      <c r="BK34" s="188" t="str">
        <f>IF(BC34=0,"",IF(AH34="","",VLOOKUP(AH34,'AUX1'!$S$6:$U$9,3,0)))</f>
        <v/>
      </c>
      <c r="BL34" s="190" t="str">
        <f t="shared" si="30"/>
        <v/>
      </c>
      <c r="BM34" s="191" t="str">
        <f t="shared" si="31"/>
        <v/>
      </c>
      <c r="BN34" s="191" t="str">
        <f t="shared" si="31"/>
        <v/>
      </c>
      <c r="BO34" s="236" t="str">
        <f t="shared" si="31"/>
        <v/>
      </c>
      <c r="BP34" s="237" t="str">
        <f t="shared" si="32"/>
        <v/>
      </c>
      <c r="BQ34" s="238" t="str">
        <f t="shared" si="36"/>
        <v/>
      </c>
      <c r="BR34" s="238" t="str">
        <f t="shared" si="37"/>
        <v/>
      </c>
      <c r="BS34" s="239" t="str">
        <f t="shared" si="38"/>
        <v/>
      </c>
      <c r="BT34" s="211" t="str">
        <f t="shared" si="39"/>
        <v/>
      </c>
      <c r="BU34" s="211" t="str">
        <f t="shared" si="40"/>
        <v/>
      </c>
      <c r="BV34" s="211" t="str">
        <f t="shared" si="41"/>
        <v/>
      </c>
      <c r="BW34" s="211" t="str">
        <f t="shared" si="42"/>
        <v/>
      </c>
      <c r="BX34" s="211" t="str">
        <f t="shared" si="43"/>
        <v/>
      </c>
    </row>
    <row r="35" spans="1:76" ht="15.75" customHeight="1" x14ac:dyDescent="0.25">
      <c r="B35" s="179">
        <v>7</v>
      </c>
      <c r="C35" t="str">
        <f>IF(EVE!$C13="","",EVE!C13)</f>
        <v/>
      </c>
      <c r="G35" t="str">
        <f>IF(EVE!$C13="","",EVE!G13)</f>
        <v/>
      </c>
      <c r="H35" t="str">
        <f>IF(EVE!$C13="","",EVE!H13)</f>
        <v/>
      </c>
      <c r="I35" t="str">
        <f>IF(EVE!$C13="","",EVE!I13)</f>
        <v/>
      </c>
      <c r="J35" s="228"/>
      <c r="K35" s="228"/>
      <c r="L35" t="str">
        <f>IF(EVE!$C13="","",EVE!J13)</f>
        <v/>
      </c>
      <c r="M35" t="str">
        <f>IF(EVE!$C13="","",EVE!K13)</f>
        <v/>
      </c>
      <c r="N35" s="228"/>
      <c r="O35" s="244" t="str">
        <f>IF(EVE!$C13="","",IF(EVE!V13="","",EVE!V13))</f>
        <v/>
      </c>
      <c r="P35" s="245" t="str">
        <f>IF(EVE!$C13="","",IF(EVE!W13="","",EVE!W13))</f>
        <v/>
      </c>
      <c r="Q35" s="244" t="str">
        <f>IF(EVE!$C13="","",IF(EVE!X13="","",EVE!X13))</f>
        <v/>
      </c>
      <c r="R35" s="245" t="str">
        <f>IF(EVE!$C13="","",IF(EVE!Y13="","",EVE!Y13))</f>
        <v/>
      </c>
      <c r="S35" s="217" t="str">
        <f>IF(EVE!$C13="","",EVE!L13)</f>
        <v/>
      </c>
      <c r="T35" s="217" t="str">
        <f>IF(EVE!$C13="","",EVE!M13)</f>
        <v/>
      </c>
      <c r="U35" t="str">
        <f>IF(EVE!$C13="","",EVE!N13)</f>
        <v/>
      </c>
      <c r="V35" t="str">
        <f>IF(EVE!$C13="","",EVE!O13)</f>
        <v/>
      </c>
      <c r="W35" s="228"/>
      <c r="X35" s="228"/>
      <c r="Y35" s="230"/>
      <c r="Z35" s="230"/>
      <c r="AA35" s="230"/>
      <c r="AB35" s="230"/>
      <c r="AC35" t="str">
        <f>IF(EVE!$C13="","",EVE!P13)</f>
        <v/>
      </c>
      <c r="AD35" s="20" t="str">
        <f>IF(EVE!$C13="","",EVE!Q13)</f>
        <v/>
      </c>
      <c r="AE35" s="20" t="str">
        <f>IF(EVE!$C13="","",EVE!R13)</f>
        <v/>
      </c>
      <c r="AF35" s="20" t="str">
        <f>IF(EVE!$C13="","",EVE!S13)</f>
        <v/>
      </c>
      <c r="AG35" t="str">
        <f>IF(EVE!$C13="","",IF(EVE!T13="","",EVE!T13))</f>
        <v/>
      </c>
      <c r="AH35" t="str">
        <f>IF(EVE!$C13="","",IF(EVE!U13="","",EVE!U13))</f>
        <v/>
      </c>
      <c r="AI35" s="228"/>
      <c r="AJ35" s="228"/>
      <c r="AK35" s="228"/>
      <c r="AL35" s="228"/>
      <c r="AM35" t="str">
        <f>IF(EVE!$C13="","",EVE!Z13)</f>
        <v/>
      </c>
      <c r="AN35" t="str">
        <f>IF(EVE!$C13="","",EVE!AA13)</f>
        <v/>
      </c>
      <c r="AO35" t="str">
        <f>IF(EVE!$C13="","",IDENTIF!$C$5)</f>
        <v/>
      </c>
      <c r="AP35" t="str">
        <f>IF(EVE!$C13="","",EVE!Z13)</f>
        <v/>
      </c>
      <c r="AQ35" s="20" t="str">
        <f>IF(EVE!$C13="","",EVE!B13)</f>
        <v/>
      </c>
      <c r="AR35" s="20" t="str">
        <f>IF(EVE!$C13="","",VLOOKUP(AO35,'AUX1'!$B$5:$E$53,3,FALSE))</f>
        <v/>
      </c>
      <c r="AS35" s="20" t="str">
        <f>IF(EVE!$C13="","",EVE!AC13)</f>
        <v/>
      </c>
      <c r="AT35" s="20" t="str">
        <f>IF(EVE!$C13="","",EVE!AD13)</f>
        <v/>
      </c>
      <c r="AU35" s="20" t="str">
        <f>IF(EVE!$C13="","",EVE!AE13)</f>
        <v/>
      </c>
      <c r="AW35" s="184">
        <f t="shared" si="33"/>
        <v>0</v>
      </c>
      <c r="AX35" s="184">
        <f t="shared" si="34"/>
        <v>0</v>
      </c>
      <c r="AY35" s="185" t="str">
        <f t="shared" si="22"/>
        <v/>
      </c>
      <c r="AZ35" s="232" t="str">
        <f t="shared" si="23"/>
        <v/>
      </c>
      <c r="BA35" s="233">
        <f t="shared" si="35"/>
        <v>0</v>
      </c>
      <c r="BB35" s="233" t="str">
        <f t="shared" si="24"/>
        <v/>
      </c>
      <c r="BC35" s="234">
        <f t="shared" si="25"/>
        <v>0</v>
      </c>
      <c r="BD35" s="185" t="str">
        <f>IF(BC35="","",IF(AH35="","",VLOOKUP(AH35,'AUX1'!$S$6:$U$9,2,0)))</f>
        <v/>
      </c>
      <c r="BE35" s="188" t="str">
        <f t="shared" si="26"/>
        <v/>
      </c>
      <c r="BF35" s="189" t="str">
        <f t="shared" si="27"/>
        <v/>
      </c>
      <c r="BG35" s="189" t="str">
        <f>IF(BA35=0,"",IF(BA35&lt;=300,'AUX1'!$T$12,IF(AND(BA35&gt;300,BA35&lt;=600),'AUX1'!$T$13,IF(AND(BA35&gt;600,BA35&lt;=900),'AUX1'!$T$14,IF(AND(BA35&gt;900,BA35&lt;=1200),'AUX1'!$T$15,IF(AND(BA35&gt;1200,BA35&lt;=1500),'AUX1'!$T$16,IF(BA35&gt;1500,'AUX1'!$T$17)))))))</f>
        <v/>
      </c>
      <c r="BH35" s="235" t="str">
        <f t="shared" si="28"/>
        <v/>
      </c>
      <c r="BI35" s="185" t="str">
        <f t="shared" si="29"/>
        <v/>
      </c>
      <c r="BJ35" s="30" t="str">
        <f>IF(BC35=0,"",IF(BC35&lt;=300,'AUX1'!$T$12,IF(AND(BC35&gt;300,BC35&lt;=600),'AUX1'!$T$13,IF(AND(BC35&gt;600,BC35&lt;=900),'AUX1'!$T$14,IF(AND(BC35&gt;900,BC35&lt;=1200),'AUX1'!$T$15,IF(AND(BC35&gt;1200,BC35&lt;=1500),'AUX1'!$T$16,IF(BC35&gt;1500,'AUX1'!$T$17)))))))</f>
        <v/>
      </c>
      <c r="BK35" s="188" t="str">
        <f>IF(BC35=0,"",IF(AH35="","",VLOOKUP(AH35,'AUX1'!$S$6:$U$9,3,0)))</f>
        <v/>
      </c>
      <c r="BL35" s="190" t="str">
        <f t="shared" si="30"/>
        <v/>
      </c>
      <c r="BM35" s="191" t="str">
        <f t="shared" si="31"/>
        <v/>
      </c>
      <c r="BN35" s="191" t="str">
        <f t="shared" si="31"/>
        <v/>
      </c>
      <c r="BO35" s="236" t="str">
        <f t="shared" si="31"/>
        <v/>
      </c>
      <c r="BP35" s="237" t="str">
        <f t="shared" si="32"/>
        <v/>
      </c>
      <c r="BQ35" s="238" t="str">
        <f t="shared" si="36"/>
        <v/>
      </c>
      <c r="BR35" s="238" t="str">
        <f t="shared" si="37"/>
        <v/>
      </c>
      <c r="BS35" s="239" t="str">
        <f t="shared" si="38"/>
        <v/>
      </c>
      <c r="BT35" s="211" t="str">
        <f t="shared" si="39"/>
        <v/>
      </c>
      <c r="BU35" s="211" t="str">
        <f t="shared" si="40"/>
        <v/>
      </c>
      <c r="BV35" s="211" t="str">
        <f t="shared" si="41"/>
        <v/>
      </c>
      <c r="BW35" s="211" t="str">
        <f t="shared" si="42"/>
        <v/>
      </c>
      <c r="BX35" s="211" t="str">
        <f t="shared" si="43"/>
        <v/>
      </c>
    </row>
    <row r="36" spans="1:76" ht="15.75" customHeight="1" x14ac:dyDescent="0.25">
      <c r="B36" s="179">
        <v>8</v>
      </c>
      <c r="C36" t="str">
        <f>IF(EVE!$C14="","",EVE!C14)</f>
        <v/>
      </c>
      <c r="G36" t="str">
        <f>IF(EVE!$C14="","",EVE!G14)</f>
        <v/>
      </c>
      <c r="H36" t="str">
        <f>IF(EVE!$C14="","",EVE!H14)</f>
        <v/>
      </c>
      <c r="I36" t="str">
        <f>IF(EVE!$C14="","",EVE!I14)</f>
        <v/>
      </c>
      <c r="J36" s="228"/>
      <c r="K36" s="228"/>
      <c r="L36" t="str">
        <f>IF(EVE!$C14="","",EVE!J14)</f>
        <v/>
      </c>
      <c r="M36" t="str">
        <f>IF(EVE!$C14="","",EVE!K14)</f>
        <v/>
      </c>
      <c r="N36" s="228"/>
      <c r="O36" s="244" t="str">
        <f>IF(EVE!$C14="","",IF(EVE!V14="","",EVE!V14))</f>
        <v/>
      </c>
      <c r="P36" s="245" t="str">
        <f>IF(EVE!$C14="","",IF(EVE!W14="","",EVE!W14))</f>
        <v/>
      </c>
      <c r="Q36" s="244" t="str">
        <f>IF(EVE!$C14="","",IF(EVE!X14="","",EVE!X14))</f>
        <v/>
      </c>
      <c r="R36" s="245" t="str">
        <f>IF(EVE!$C14="","",IF(EVE!Y14="","",EVE!Y14))</f>
        <v/>
      </c>
      <c r="S36" s="217" t="str">
        <f>IF(EVE!$C14="","",EVE!L14)</f>
        <v/>
      </c>
      <c r="T36" s="217" t="str">
        <f>IF(EVE!$C14="","",EVE!M14)</f>
        <v/>
      </c>
      <c r="U36" t="str">
        <f>IF(EVE!$C14="","",EVE!N14)</f>
        <v/>
      </c>
      <c r="V36" t="str">
        <f>IF(EVE!$C14="","",EVE!O14)</f>
        <v/>
      </c>
      <c r="W36" s="228"/>
      <c r="X36" s="228"/>
      <c r="Y36" s="230"/>
      <c r="Z36" s="230"/>
      <c r="AA36" s="230"/>
      <c r="AB36" s="230"/>
      <c r="AC36" t="str">
        <f>IF(EVE!$C14="","",EVE!P14)</f>
        <v/>
      </c>
      <c r="AD36" s="20" t="str">
        <f>IF(EVE!$C14="","",EVE!Q14)</f>
        <v/>
      </c>
      <c r="AE36" s="20" t="str">
        <f>IF(EVE!$C14="","",EVE!R14)</f>
        <v/>
      </c>
      <c r="AF36" s="20" t="str">
        <f>IF(EVE!$C14="","",EVE!S14)</f>
        <v/>
      </c>
      <c r="AG36" t="str">
        <f>IF(EVE!$C14="","",IF(EVE!T14="","",EVE!T14))</f>
        <v/>
      </c>
      <c r="AH36" t="str">
        <f>IF(EVE!$C14="","",IF(EVE!U14="","",EVE!U14))</f>
        <v/>
      </c>
      <c r="AI36" s="228"/>
      <c r="AJ36" s="228"/>
      <c r="AK36" s="228"/>
      <c r="AL36" s="228"/>
      <c r="AM36" t="str">
        <f>IF(EVE!$C14="","",EVE!Z14)</f>
        <v/>
      </c>
      <c r="AN36" t="str">
        <f>IF(EVE!$C14="","",EVE!AA14)</f>
        <v/>
      </c>
      <c r="AO36" t="str">
        <f>IF(EVE!$C14="","",IDENTIF!$C$5)</f>
        <v/>
      </c>
      <c r="AP36" t="str">
        <f>IF(EVE!$C14="","",EVE!Z14)</f>
        <v/>
      </c>
      <c r="AQ36" s="20" t="str">
        <f>IF(EVE!$C14="","",EVE!B14)</f>
        <v/>
      </c>
      <c r="AR36" s="20" t="str">
        <f>IF(EVE!$C14="","",VLOOKUP(AO36,'AUX1'!$B$5:$E$53,3,FALSE))</f>
        <v/>
      </c>
      <c r="AS36" s="20" t="str">
        <f>IF(EVE!$C14="","",EVE!AC14)</f>
        <v/>
      </c>
      <c r="AT36" s="20" t="str">
        <f>IF(EVE!$C14="","",EVE!AD14)</f>
        <v/>
      </c>
      <c r="AU36" s="20" t="str">
        <f>IF(EVE!$C14="","",EVE!AE14)</f>
        <v/>
      </c>
      <c r="AW36" s="184">
        <f t="shared" si="33"/>
        <v>0</v>
      </c>
      <c r="AX36" s="184">
        <f t="shared" si="34"/>
        <v>0</v>
      </c>
      <c r="AY36" s="185" t="str">
        <f t="shared" si="22"/>
        <v/>
      </c>
      <c r="AZ36" s="232" t="str">
        <f t="shared" si="23"/>
        <v/>
      </c>
      <c r="BA36" s="233">
        <f t="shared" si="35"/>
        <v>0</v>
      </c>
      <c r="BB36" s="233" t="str">
        <f t="shared" si="24"/>
        <v/>
      </c>
      <c r="BC36" s="234">
        <f t="shared" si="25"/>
        <v>0</v>
      </c>
      <c r="BD36" s="185" t="str">
        <f>IF(BC36="","",IF(AH36="","",VLOOKUP(AH36,'AUX1'!$S$6:$U$9,2,0)))</f>
        <v/>
      </c>
      <c r="BE36" s="188" t="str">
        <f t="shared" si="26"/>
        <v/>
      </c>
      <c r="BF36" s="189" t="str">
        <f t="shared" si="27"/>
        <v/>
      </c>
      <c r="BG36" s="189" t="str">
        <f>IF(BA36=0,"",IF(BA36&lt;=300,'AUX1'!$T$12,IF(AND(BA36&gt;300,BA36&lt;=600),'AUX1'!$T$13,IF(AND(BA36&gt;600,BA36&lt;=900),'AUX1'!$T$14,IF(AND(BA36&gt;900,BA36&lt;=1200),'AUX1'!$T$15,IF(AND(BA36&gt;1200,BA36&lt;=1500),'AUX1'!$T$16,IF(BA36&gt;1500,'AUX1'!$T$17)))))))</f>
        <v/>
      </c>
      <c r="BH36" s="235" t="str">
        <f t="shared" si="28"/>
        <v/>
      </c>
      <c r="BI36" s="185" t="str">
        <f t="shared" si="29"/>
        <v/>
      </c>
      <c r="BJ36" s="30" t="str">
        <f>IF(BC36=0,"",IF(BC36&lt;=300,'AUX1'!$T$12,IF(AND(BC36&gt;300,BC36&lt;=600),'AUX1'!$T$13,IF(AND(BC36&gt;600,BC36&lt;=900),'AUX1'!$T$14,IF(AND(BC36&gt;900,BC36&lt;=1200),'AUX1'!$T$15,IF(AND(BC36&gt;1200,BC36&lt;=1500),'AUX1'!$T$16,IF(BC36&gt;1500,'AUX1'!$T$17)))))))</f>
        <v/>
      </c>
      <c r="BK36" s="188" t="str">
        <f>IF(BC36=0,"",IF(AH36="","",VLOOKUP(AH36,'AUX1'!$S$6:$U$9,3,0)))</f>
        <v/>
      </c>
      <c r="BL36" s="190" t="str">
        <f t="shared" si="30"/>
        <v/>
      </c>
      <c r="BM36" s="191" t="str">
        <f t="shared" si="31"/>
        <v/>
      </c>
      <c r="BN36" s="191" t="str">
        <f t="shared" si="31"/>
        <v/>
      </c>
      <c r="BO36" s="236" t="str">
        <f t="shared" si="31"/>
        <v/>
      </c>
      <c r="BP36" s="237" t="str">
        <f t="shared" si="32"/>
        <v/>
      </c>
      <c r="BQ36" s="238" t="str">
        <f t="shared" si="36"/>
        <v/>
      </c>
      <c r="BR36" s="238" t="str">
        <f t="shared" si="37"/>
        <v/>
      </c>
      <c r="BS36" s="239" t="str">
        <f t="shared" si="38"/>
        <v/>
      </c>
      <c r="BT36" s="211" t="str">
        <f t="shared" si="39"/>
        <v/>
      </c>
      <c r="BU36" s="211" t="str">
        <f t="shared" si="40"/>
        <v/>
      </c>
      <c r="BV36" s="211" t="str">
        <f t="shared" si="41"/>
        <v/>
      </c>
      <c r="BW36" s="211" t="str">
        <f t="shared" si="42"/>
        <v/>
      </c>
      <c r="BX36" s="211" t="str">
        <f t="shared" si="43"/>
        <v/>
      </c>
    </row>
    <row r="37" spans="1:76" ht="15.75" customHeight="1" x14ac:dyDescent="0.25">
      <c r="B37" s="179">
        <v>9</v>
      </c>
      <c r="C37" t="str">
        <f>IF(EVE!$C15="","",EVE!C15)</f>
        <v/>
      </c>
      <c r="G37" t="str">
        <f>IF(EVE!$C15="","",EVE!G15)</f>
        <v/>
      </c>
      <c r="H37" t="str">
        <f>IF(EVE!$C15="","",EVE!H15)</f>
        <v/>
      </c>
      <c r="I37" t="str">
        <f>IF(EVE!$C15="","",EVE!I15)</f>
        <v/>
      </c>
      <c r="J37" s="228"/>
      <c r="K37" s="228"/>
      <c r="L37" t="str">
        <f>IF(EVE!$C15="","",EVE!J15)</f>
        <v/>
      </c>
      <c r="M37" t="str">
        <f>IF(EVE!$C15="","",EVE!K15)</f>
        <v/>
      </c>
      <c r="N37" s="228"/>
      <c r="O37" s="244" t="str">
        <f>IF(EVE!$C15="","",IF(EVE!V15="","",EVE!V15))</f>
        <v/>
      </c>
      <c r="P37" s="245" t="str">
        <f>IF(EVE!$C15="","",IF(EVE!W15="","",EVE!W15))</f>
        <v/>
      </c>
      <c r="Q37" s="244" t="str">
        <f>IF(EVE!$C15="","",IF(EVE!X15="","",EVE!X15))</f>
        <v/>
      </c>
      <c r="R37" s="245" t="str">
        <f>IF(EVE!$C15="","",IF(EVE!Y15="","",EVE!Y15))</f>
        <v/>
      </c>
      <c r="S37" s="217" t="str">
        <f>IF(EVE!$C15="","",EVE!L15)</f>
        <v/>
      </c>
      <c r="T37" s="217" t="str">
        <f>IF(EVE!$C15="","",EVE!M15)</f>
        <v/>
      </c>
      <c r="U37" t="str">
        <f>IF(EVE!$C15="","",EVE!N15)</f>
        <v/>
      </c>
      <c r="V37" t="str">
        <f>IF(EVE!$C15="","",EVE!O15)</f>
        <v/>
      </c>
      <c r="W37" s="228"/>
      <c r="X37" s="228"/>
      <c r="Y37" s="230"/>
      <c r="Z37" s="230"/>
      <c r="AA37" s="230"/>
      <c r="AB37" s="230"/>
      <c r="AC37" t="str">
        <f>IF(EVE!$C15="","",EVE!P15)</f>
        <v/>
      </c>
      <c r="AD37" s="20" t="str">
        <f>IF(EVE!$C15="","",EVE!Q15)</f>
        <v/>
      </c>
      <c r="AE37" s="20" t="str">
        <f>IF(EVE!$C15="","",EVE!R15)</f>
        <v/>
      </c>
      <c r="AF37" s="20" t="str">
        <f>IF(EVE!$C15="","",EVE!S15)</f>
        <v/>
      </c>
      <c r="AG37" t="str">
        <f>IF(EVE!$C15="","",IF(EVE!T15="","",EVE!T15))</f>
        <v/>
      </c>
      <c r="AH37" t="str">
        <f>IF(EVE!$C15="","",IF(EVE!U15="","",EVE!U15))</f>
        <v/>
      </c>
      <c r="AI37" s="228"/>
      <c r="AJ37" s="228"/>
      <c r="AK37" s="228"/>
      <c r="AL37" s="228"/>
      <c r="AM37" t="str">
        <f>IF(EVE!$C15="","",EVE!Z15)</f>
        <v/>
      </c>
      <c r="AN37" t="str">
        <f>IF(EVE!$C15="","",EVE!AA15)</f>
        <v/>
      </c>
      <c r="AO37" t="str">
        <f>IF(EVE!$C15="","",IDENTIF!$C$5)</f>
        <v/>
      </c>
      <c r="AP37" t="str">
        <f>IF(EVE!$C15="","",EVE!Z15)</f>
        <v/>
      </c>
      <c r="AQ37" s="20" t="str">
        <f>IF(EVE!$C15="","",EVE!B15)</f>
        <v/>
      </c>
      <c r="AR37" s="20" t="str">
        <f>IF(EVE!$C15="","",VLOOKUP(AO37,'AUX1'!$B$5:$E$53,3,FALSE))</f>
        <v/>
      </c>
      <c r="AS37" s="20" t="str">
        <f>IF(EVE!$C15="","",EVE!AC15)</f>
        <v/>
      </c>
      <c r="AT37" s="20" t="str">
        <f>IF(EVE!$C15="","",EVE!AD15)</f>
        <v/>
      </c>
      <c r="AU37" s="20" t="str">
        <f>IF(EVE!$C15="","",EVE!AE15)</f>
        <v/>
      </c>
      <c r="AW37" s="184">
        <f t="shared" si="33"/>
        <v>0</v>
      </c>
      <c r="AX37" s="184">
        <f t="shared" si="34"/>
        <v>0</v>
      </c>
      <c r="AY37" s="185" t="str">
        <f t="shared" si="22"/>
        <v/>
      </c>
      <c r="AZ37" s="232" t="str">
        <f t="shared" si="23"/>
        <v/>
      </c>
      <c r="BA37" s="233">
        <f t="shared" si="35"/>
        <v>0</v>
      </c>
      <c r="BB37" s="233" t="str">
        <f t="shared" si="24"/>
        <v/>
      </c>
      <c r="BC37" s="234">
        <f t="shared" si="25"/>
        <v>0</v>
      </c>
      <c r="BD37" s="185" t="str">
        <f>IF(BC37="","",IF(AH37="","",VLOOKUP(AH37,'AUX1'!$S$6:$U$9,2,0)))</f>
        <v/>
      </c>
      <c r="BE37" s="188" t="str">
        <f t="shared" si="26"/>
        <v/>
      </c>
      <c r="BF37" s="189" t="str">
        <f t="shared" si="27"/>
        <v/>
      </c>
      <c r="BG37" s="189" t="str">
        <f>IF(BA37=0,"",IF(BA37&lt;=300,'AUX1'!$T$12,IF(AND(BA37&gt;300,BA37&lt;=600),'AUX1'!$T$13,IF(AND(BA37&gt;600,BA37&lt;=900),'AUX1'!$T$14,IF(AND(BA37&gt;900,BA37&lt;=1200),'AUX1'!$T$15,IF(AND(BA37&gt;1200,BA37&lt;=1500),'AUX1'!$T$16,IF(BA37&gt;1500,'AUX1'!$T$17)))))))</f>
        <v/>
      </c>
      <c r="BH37" s="235" t="str">
        <f t="shared" si="28"/>
        <v/>
      </c>
      <c r="BI37" s="185" t="str">
        <f t="shared" si="29"/>
        <v/>
      </c>
      <c r="BJ37" s="30" t="str">
        <f>IF(BC37=0,"",IF(BC37&lt;=300,'AUX1'!$T$12,IF(AND(BC37&gt;300,BC37&lt;=600),'AUX1'!$T$13,IF(AND(BC37&gt;600,BC37&lt;=900),'AUX1'!$T$14,IF(AND(BC37&gt;900,BC37&lt;=1200),'AUX1'!$T$15,IF(AND(BC37&gt;1200,BC37&lt;=1500),'AUX1'!$T$16,IF(BC37&gt;1500,'AUX1'!$T$17)))))))</f>
        <v/>
      </c>
      <c r="BK37" s="188" t="str">
        <f>IF(BC37=0,"",IF(AH37="","",VLOOKUP(AH37,'AUX1'!$S$6:$U$9,3,0)))</f>
        <v/>
      </c>
      <c r="BL37" s="190" t="str">
        <f t="shared" si="30"/>
        <v/>
      </c>
      <c r="BM37" s="191" t="str">
        <f t="shared" si="31"/>
        <v/>
      </c>
      <c r="BN37" s="191" t="str">
        <f t="shared" si="31"/>
        <v/>
      </c>
      <c r="BO37" s="236" t="str">
        <f t="shared" si="31"/>
        <v/>
      </c>
      <c r="BP37" s="237" t="str">
        <f t="shared" si="32"/>
        <v/>
      </c>
      <c r="BQ37" s="238" t="str">
        <f t="shared" si="36"/>
        <v/>
      </c>
      <c r="BR37" s="238" t="str">
        <f t="shared" si="37"/>
        <v/>
      </c>
      <c r="BS37" s="239" t="str">
        <f t="shared" si="38"/>
        <v/>
      </c>
      <c r="BT37" s="211" t="str">
        <f t="shared" si="39"/>
        <v/>
      </c>
      <c r="BU37" s="211" t="str">
        <f t="shared" si="40"/>
        <v/>
      </c>
      <c r="BV37" s="211" t="str">
        <f t="shared" si="41"/>
        <v/>
      </c>
      <c r="BW37" s="211" t="str">
        <f t="shared" si="42"/>
        <v/>
      </c>
      <c r="BX37" s="211" t="str">
        <f t="shared" si="43"/>
        <v/>
      </c>
    </row>
    <row r="38" spans="1:76" ht="15.75" customHeight="1" x14ac:dyDescent="0.25">
      <c r="B38" s="179">
        <v>10</v>
      </c>
      <c r="C38" t="str">
        <f>IF(EVE!$C16="","",EVE!C16)</f>
        <v/>
      </c>
      <c r="G38" t="str">
        <f>IF(EVE!$C16="","",EVE!G16)</f>
        <v/>
      </c>
      <c r="H38" t="str">
        <f>IF(EVE!$C16="","",EVE!H16)</f>
        <v/>
      </c>
      <c r="I38" t="str">
        <f>IF(EVE!$C16="","",EVE!I16)</f>
        <v/>
      </c>
      <c r="J38" s="228"/>
      <c r="K38" s="228"/>
      <c r="L38" t="str">
        <f>IF(EVE!$C16="","",EVE!J16)</f>
        <v/>
      </c>
      <c r="M38" t="str">
        <f>IF(EVE!$C16="","",EVE!K16)</f>
        <v/>
      </c>
      <c r="N38" s="228"/>
      <c r="O38" s="244" t="str">
        <f>IF(EVE!$C16="","",IF(EVE!V16="","",EVE!V16))</f>
        <v/>
      </c>
      <c r="P38" s="245" t="str">
        <f>IF(EVE!$C16="","",IF(EVE!W16="","",EVE!W16))</f>
        <v/>
      </c>
      <c r="Q38" s="244" t="str">
        <f>IF(EVE!$C16="","",IF(EVE!X16="","",EVE!X16))</f>
        <v/>
      </c>
      <c r="R38" s="245" t="str">
        <f>IF(EVE!$C16="","",IF(EVE!Y16="","",EVE!Y16))</f>
        <v/>
      </c>
      <c r="S38" s="217" t="str">
        <f>IF(EVE!$C16="","",EVE!L16)</f>
        <v/>
      </c>
      <c r="T38" s="217" t="str">
        <f>IF(EVE!$C16="","",EVE!M16)</f>
        <v/>
      </c>
      <c r="U38" t="str">
        <f>IF(EVE!$C16="","",EVE!N16)</f>
        <v/>
      </c>
      <c r="V38" t="str">
        <f>IF(EVE!$C16="","",EVE!O16)</f>
        <v/>
      </c>
      <c r="W38" s="228"/>
      <c r="X38" s="228"/>
      <c r="Y38" s="230"/>
      <c r="Z38" s="230"/>
      <c r="AA38" s="230"/>
      <c r="AB38" s="230"/>
      <c r="AC38" t="str">
        <f>IF(EVE!$C16="","",EVE!P16)</f>
        <v/>
      </c>
      <c r="AD38" s="20" t="str">
        <f>IF(EVE!$C16="","",EVE!Q16)</f>
        <v/>
      </c>
      <c r="AE38" s="20" t="str">
        <f>IF(EVE!$C16="","",EVE!R16)</f>
        <v/>
      </c>
      <c r="AF38" s="20" t="str">
        <f>IF(EVE!$C16="","",EVE!S16)</f>
        <v/>
      </c>
      <c r="AG38" t="str">
        <f>IF(EVE!$C16="","",IF(EVE!T16="","",EVE!T16))</f>
        <v/>
      </c>
      <c r="AH38" t="str">
        <f>IF(EVE!$C16="","",IF(EVE!U16="","",EVE!U16))</f>
        <v/>
      </c>
      <c r="AI38" s="228"/>
      <c r="AJ38" s="228"/>
      <c r="AK38" s="228"/>
      <c r="AL38" s="228"/>
      <c r="AM38" t="str">
        <f>IF(EVE!$C16="","",EVE!Z16)</f>
        <v/>
      </c>
      <c r="AN38" t="str">
        <f>IF(EVE!$C16="","",EVE!AA16)</f>
        <v/>
      </c>
      <c r="AO38" t="str">
        <f>IF(EVE!$C16="","",IDENTIF!$C$5)</f>
        <v/>
      </c>
      <c r="AP38" t="str">
        <f>IF(EVE!$C16="","",EVE!Z16)</f>
        <v/>
      </c>
      <c r="AQ38" s="20" t="str">
        <f>IF(EVE!$C16="","",EVE!B16)</f>
        <v/>
      </c>
      <c r="AR38" s="20" t="str">
        <f>IF(EVE!$C16="","",VLOOKUP(AO38,'AUX1'!$B$5:$E$53,3,FALSE))</f>
        <v/>
      </c>
      <c r="AS38" s="20" t="str">
        <f>IF(EVE!$C16="","",EVE!AC16)</f>
        <v/>
      </c>
      <c r="AT38" s="20" t="str">
        <f>IF(EVE!$C16="","",EVE!AD16)</f>
        <v/>
      </c>
      <c r="AU38" s="20" t="str">
        <f>IF(EVE!$C16="","",EVE!AE16)</f>
        <v/>
      </c>
      <c r="AW38" s="184">
        <f t="shared" si="33"/>
        <v>0</v>
      </c>
      <c r="AX38" s="184">
        <f t="shared" si="34"/>
        <v>0</v>
      </c>
      <c r="AY38" s="185" t="str">
        <f t="shared" si="22"/>
        <v/>
      </c>
      <c r="AZ38" s="232" t="str">
        <f t="shared" si="23"/>
        <v/>
      </c>
      <c r="BA38" s="233">
        <f t="shared" si="35"/>
        <v>0</v>
      </c>
      <c r="BB38" s="233" t="str">
        <f t="shared" si="24"/>
        <v/>
      </c>
      <c r="BC38" s="234">
        <f t="shared" si="25"/>
        <v>0</v>
      </c>
      <c r="BD38" s="185" t="str">
        <f>IF(BC38="","",IF(AH38="","",VLOOKUP(AH38,'AUX1'!$S$6:$U$9,2,0)))</f>
        <v/>
      </c>
      <c r="BE38" s="188" t="str">
        <f t="shared" si="26"/>
        <v/>
      </c>
      <c r="BF38" s="189" t="str">
        <f t="shared" si="27"/>
        <v/>
      </c>
      <c r="BG38" s="189" t="str">
        <f>IF(BA38=0,"",IF(BA38&lt;=300,'AUX1'!$T$12,IF(AND(BA38&gt;300,BA38&lt;=600),'AUX1'!$T$13,IF(AND(BA38&gt;600,BA38&lt;=900),'AUX1'!$T$14,IF(AND(BA38&gt;900,BA38&lt;=1200),'AUX1'!$T$15,IF(AND(BA38&gt;1200,BA38&lt;=1500),'AUX1'!$T$16,IF(BA38&gt;1500,'AUX1'!$T$17)))))))</f>
        <v/>
      </c>
      <c r="BH38" s="235" t="str">
        <f t="shared" si="28"/>
        <v/>
      </c>
      <c r="BI38" s="185" t="str">
        <f t="shared" si="29"/>
        <v/>
      </c>
      <c r="BJ38" s="30" t="str">
        <f>IF(BC38=0,"",IF(BC38&lt;=300,'AUX1'!$T$12,IF(AND(BC38&gt;300,BC38&lt;=600),'AUX1'!$T$13,IF(AND(BC38&gt;600,BC38&lt;=900),'AUX1'!$T$14,IF(AND(BC38&gt;900,BC38&lt;=1200),'AUX1'!$T$15,IF(AND(BC38&gt;1200,BC38&lt;=1500),'AUX1'!$T$16,IF(BC38&gt;1500,'AUX1'!$T$17)))))))</f>
        <v/>
      </c>
      <c r="BK38" s="188" t="str">
        <f>IF(BC38=0,"",IF(AH38="","",VLOOKUP(AH38,'AUX1'!$S$6:$U$9,3,0)))</f>
        <v/>
      </c>
      <c r="BL38" s="190" t="str">
        <f t="shared" si="30"/>
        <v/>
      </c>
      <c r="BM38" s="191" t="str">
        <f t="shared" si="31"/>
        <v/>
      </c>
      <c r="BN38" s="191" t="str">
        <f t="shared" si="31"/>
        <v/>
      </c>
      <c r="BO38" s="236" t="str">
        <f t="shared" si="31"/>
        <v/>
      </c>
      <c r="BP38" s="237" t="str">
        <f t="shared" si="32"/>
        <v/>
      </c>
      <c r="BQ38" s="238" t="str">
        <f t="shared" si="36"/>
        <v/>
      </c>
      <c r="BR38" s="238" t="str">
        <f t="shared" si="37"/>
        <v/>
      </c>
      <c r="BS38" s="239" t="str">
        <f t="shared" si="38"/>
        <v/>
      </c>
      <c r="BT38" s="211" t="str">
        <f t="shared" si="39"/>
        <v/>
      </c>
      <c r="BU38" s="211" t="str">
        <f t="shared" si="40"/>
        <v/>
      </c>
      <c r="BV38" s="211" t="str">
        <f t="shared" si="41"/>
        <v/>
      </c>
      <c r="BW38" s="211" t="str">
        <f t="shared" si="42"/>
        <v/>
      </c>
      <c r="BX38" s="211" t="str">
        <f t="shared" si="43"/>
        <v/>
      </c>
    </row>
    <row r="39" spans="1:76" ht="15.75" customHeight="1" x14ac:dyDescent="0.25">
      <c r="B39" s="179">
        <v>11</v>
      </c>
      <c r="C39" t="str">
        <f>IF(EVE!$C17="","",EVE!C17)</f>
        <v/>
      </c>
      <c r="G39" t="str">
        <f>IF(EVE!$C17="","",EVE!G17)</f>
        <v/>
      </c>
      <c r="H39" t="str">
        <f>IF(EVE!$C17="","",EVE!H17)</f>
        <v/>
      </c>
      <c r="I39" t="str">
        <f>IF(EVE!$C17="","",EVE!I17)</f>
        <v/>
      </c>
      <c r="J39" s="228"/>
      <c r="K39" s="228"/>
      <c r="L39" t="str">
        <f>IF(EVE!$C17="","",EVE!J17)</f>
        <v/>
      </c>
      <c r="M39" t="str">
        <f>IF(EVE!$C17="","",EVE!K17)</f>
        <v/>
      </c>
      <c r="N39" s="228"/>
      <c r="O39" s="244" t="str">
        <f>IF(EVE!$C17="","",IF(EVE!V17="","",EVE!V17))</f>
        <v/>
      </c>
      <c r="P39" s="245" t="str">
        <f>IF(EVE!$C17="","",IF(EVE!W17="","",EVE!W17))</f>
        <v/>
      </c>
      <c r="Q39" s="244" t="str">
        <f>IF(EVE!$C17="","",IF(EVE!X17="","",EVE!X17))</f>
        <v/>
      </c>
      <c r="R39" s="245" t="str">
        <f>IF(EVE!$C17="","",IF(EVE!Y17="","",EVE!Y17))</f>
        <v/>
      </c>
      <c r="S39" s="217" t="str">
        <f>IF(EVE!$C17="","",EVE!L17)</f>
        <v/>
      </c>
      <c r="T39" s="217" t="str">
        <f>IF(EVE!$C17="","",EVE!M17)</f>
        <v/>
      </c>
      <c r="U39" t="str">
        <f>IF(EVE!$C17="","",EVE!N17)</f>
        <v/>
      </c>
      <c r="V39" t="str">
        <f>IF(EVE!$C17="","",EVE!O17)</f>
        <v/>
      </c>
      <c r="W39" s="228"/>
      <c r="X39" s="228"/>
      <c r="Y39" s="230"/>
      <c r="Z39" s="230"/>
      <c r="AA39" s="230"/>
      <c r="AB39" s="230"/>
      <c r="AC39" t="str">
        <f>IF(EVE!$C17="","",EVE!P17)</f>
        <v/>
      </c>
      <c r="AD39" s="20" t="str">
        <f>IF(EVE!$C17="","",EVE!Q17)</f>
        <v/>
      </c>
      <c r="AE39" s="20" t="str">
        <f>IF(EVE!$C17="","",EVE!R17)</f>
        <v/>
      </c>
      <c r="AF39" s="20" t="str">
        <f>IF(EVE!$C17="","",EVE!S17)</f>
        <v/>
      </c>
      <c r="AG39" t="str">
        <f>IF(EVE!$C17="","",IF(EVE!T17="","",EVE!T17))</f>
        <v/>
      </c>
      <c r="AH39" t="str">
        <f>IF(EVE!$C17="","",IF(EVE!U17="","",EVE!U17))</f>
        <v/>
      </c>
      <c r="AI39" s="228"/>
      <c r="AJ39" s="228"/>
      <c r="AK39" s="228"/>
      <c r="AL39" s="228"/>
      <c r="AM39" t="str">
        <f>IF(EVE!$C17="","",EVE!Z17)</f>
        <v/>
      </c>
      <c r="AN39" t="str">
        <f>IF(EVE!$C17="","",EVE!AA17)</f>
        <v/>
      </c>
      <c r="AO39" t="str">
        <f>IF(EVE!$C17="","",IDENTIF!$C$5)</f>
        <v/>
      </c>
      <c r="AP39" t="str">
        <f>IF(EVE!$C17="","",EVE!Z17)</f>
        <v/>
      </c>
      <c r="AQ39" s="20" t="str">
        <f>IF(EVE!$C17="","",EVE!B17)</f>
        <v/>
      </c>
      <c r="AR39" s="20" t="str">
        <f>IF(EVE!$C17="","",VLOOKUP(AO39,'AUX1'!$B$5:$E$53,3,FALSE))</f>
        <v/>
      </c>
      <c r="AS39" s="20" t="str">
        <f>IF(EVE!$C17="","",EVE!AC17)</f>
        <v/>
      </c>
      <c r="AT39" s="20" t="str">
        <f>IF(EVE!$C17="","",EVE!AD17)</f>
        <v/>
      </c>
      <c r="AU39" s="20" t="str">
        <f>IF(EVE!$C17="","",EVE!AE17)</f>
        <v/>
      </c>
      <c r="AW39" s="184">
        <f t="shared" si="33"/>
        <v>0</v>
      </c>
      <c r="AX39" s="184">
        <f t="shared" si="34"/>
        <v>0</v>
      </c>
      <c r="AY39" s="185" t="str">
        <f t="shared" si="22"/>
        <v/>
      </c>
      <c r="AZ39" s="232" t="str">
        <f t="shared" si="23"/>
        <v/>
      </c>
      <c r="BA39" s="233">
        <f t="shared" si="35"/>
        <v>0</v>
      </c>
      <c r="BB39" s="233" t="str">
        <f t="shared" si="24"/>
        <v/>
      </c>
      <c r="BC39" s="234">
        <f t="shared" si="25"/>
        <v>0</v>
      </c>
      <c r="BD39" s="185" t="str">
        <f>IF(BC39="","",IF(AH39="","",VLOOKUP(AH39,'AUX1'!$S$6:$U$9,2,0)))</f>
        <v/>
      </c>
      <c r="BE39" s="188" t="str">
        <f t="shared" si="26"/>
        <v/>
      </c>
      <c r="BF39" s="189" t="str">
        <f t="shared" si="27"/>
        <v/>
      </c>
      <c r="BG39" s="189" t="str">
        <f>IF(BA39=0,"",IF(BA39&lt;=300,'AUX1'!$T$12,IF(AND(BA39&gt;300,BA39&lt;=600),'AUX1'!$T$13,IF(AND(BA39&gt;600,BA39&lt;=900),'AUX1'!$T$14,IF(AND(BA39&gt;900,BA39&lt;=1200),'AUX1'!$T$15,IF(AND(BA39&gt;1200,BA39&lt;=1500),'AUX1'!$T$16,IF(BA39&gt;1500,'AUX1'!$T$17)))))))</f>
        <v/>
      </c>
      <c r="BH39" s="235" t="str">
        <f t="shared" si="28"/>
        <v/>
      </c>
      <c r="BI39" s="185" t="str">
        <f t="shared" si="29"/>
        <v/>
      </c>
      <c r="BJ39" s="30" t="str">
        <f>IF(BC39=0,"",IF(BC39&lt;=300,'AUX1'!$T$12,IF(AND(BC39&gt;300,BC39&lt;=600),'AUX1'!$T$13,IF(AND(BC39&gt;600,BC39&lt;=900),'AUX1'!$T$14,IF(AND(BC39&gt;900,BC39&lt;=1200),'AUX1'!$T$15,IF(AND(BC39&gt;1200,BC39&lt;=1500),'AUX1'!$T$16,IF(BC39&gt;1500,'AUX1'!$T$17)))))))</f>
        <v/>
      </c>
      <c r="BK39" s="188" t="str">
        <f>IF(BC39=0,"",IF(AH39="","",VLOOKUP(AH39,'AUX1'!$S$6:$U$9,3,0)))</f>
        <v/>
      </c>
      <c r="BL39" s="190" t="str">
        <f t="shared" si="30"/>
        <v/>
      </c>
      <c r="BM39" s="191" t="str">
        <f t="shared" si="31"/>
        <v/>
      </c>
      <c r="BN39" s="191" t="str">
        <f t="shared" si="31"/>
        <v/>
      </c>
      <c r="BO39" s="236" t="str">
        <f t="shared" si="31"/>
        <v/>
      </c>
      <c r="BP39" s="237" t="str">
        <f t="shared" si="32"/>
        <v/>
      </c>
      <c r="BQ39" s="238" t="str">
        <f t="shared" si="36"/>
        <v/>
      </c>
      <c r="BR39" s="238" t="str">
        <f t="shared" si="37"/>
        <v/>
      </c>
      <c r="BS39" s="239" t="str">
        <f t="shared" si="38"/>
        <v/>
      </c>
      <c r="BT39" s="211" t="str">
        <f t="shared" si="39"/>
        <v/>
      </c>
      <c r="BU39" s="211" t="str">
        <f t="shared" si="40"/>
        <v/>
      </c>
      <c r="BV39" s="211" t="str">
        <f t="shared" si="41"/>
        <v/>
      </c>
      <c r="BW39" s="211" t="str">
        <f t="shared" si="42"/>
        <v/>
      </c>
      <c r="BX39" s="211" t="str">
        <f t="shared" si="43"/>
        <v/>
      </c>
    </row>
    <row r="40" spans="1:76" ht="15.75" customHeight="1" x14ac:dyDescent="0.25">
      <c r="B40" s="179">
        <v>12</v>
      </c>
      <c r="C40" t="str">
        <f>IF(EVE!$C18="","",EVE!C18)</f>
        <v/>
      </c>
      <c r="G40" t="str">
        <f>IF(EVE!$C18="","",EVE!G18)</f>
        <v/>
      </c>
      <c r="H40" t="str">
        <f>IF(EVE!$C18="","",EVE!H18)</f>
        <v/>
      </c>
      <c r="I40" t="str">
        <f>IF(EVE!$C18="","",EVE!I18)</f>
        <v/>
      </c>
      <c r="J40" s="228"/>
      <c r="K40" s="228"/>
      <c r="L40" t="str">
        <f>IF(EVE!$C18="","",EVE!J18)</f>
        <v/>
      </c>
      <c r="M40" t="str">
        <f>IF(EVE!$C18="","",EVE!K18)</f>
        <v/>
      </c>
      <c r="N40" s="228"/>
      <c r="O40" s="244" t="str">
        <f>IF(EVE!$C18="","",IF(EVE!V18="","",EVE!V18))</f>
        <v/>
      </c>
      <c r="P40" s="245" t="str">
        <f>IF(EVE!$C18="","",IF(EVE!W18="","",EVE!W18))</f>
        <v/>
      </c>
      <c r="Q40" s="244" t="str">
        <f>IF(EVE!$C18="","",IF(EVE!X18="","",EVE!X18))</f>
        <v/>
      </c>
      <c r="R40" s="245" t="str">
        <f>IF(EVE!$C18="","",IF(EVE!Y18="","",EVE!Y18))</f>
        <v/>
      </c>
      <c r="S40" s="217" t="str">
        <f>IF(EVE!$C18="","",EVE!L18)</f>
        <v/>
      </c>
      <c r="T40" s="217" t="str">
        <f>IF(EVE!$C18="","",EVE!M18)</f>
        <v/>
      </c>
      <c r="U40" t="str">
        <f>IF(EVE!$C18="","",EVE!N18)</f>
        <v/>
      </c>
      <c r="V40" t="str">
        <f>IF(EVE!$C18="","",EVE!O18)</f>
        <v/>
      </c>
      <c r="W40" s="228"/>
      <c r="X40" s="228"/>
      <c r="Y40" s="230"/>
      <c r="Z40" s="230"/>
      <c r="AA40" s="230"/>
      <c r="AB40" s="230"/>
      <c r="AC40" t="str">
        <f>IF(EVE!$C18="","",EVE!P18)</f>
        <v/>
      </c>
      <c r="AD40" s="20" t="str">
        <f>IF(EVE!$C18="","",EVE!Q18)</f>
        <v/>
      </c>
      <c r="AE40" s="20" t="str">
        <f>IF(EVE!$C18="","",EVE!R18)</f>
        <v/>
      </c>
      <c r="AF40" s="20" t="str">
        <f>IF(EVE!$C18="","",EVE!S18)</f>
        <v/>
      </c>
      <c r="AG40" t="str">
        <f>IF(EVE!$C18="","",IF(EVE!T18="","",EVE!T18))</f>
        <v/>
      </c>
      <c r="AH40" t="str">
        <f>IF(EVE!$C18="","",IF(EVE!U18="","",EVE!U18))</f>
        <v/>
      </c>
      <c r="AI40" s="228"/>
      <c r="AJ40" s="228"/>
      <c r="AK40" s="228"/>
      <c r="AL40" s="228"/>
      <c r="AM40" t="str">
        <f>IF(EVE!$C18="","",EVE!Z18)</f>
        <v/>
      </c>
      <c r="AN40" t="str">
        <f>IF(EVE!$C18="","",EVE!AA18)</f>
        <v/>
      </c>
      <c r="AO40" t="str">
        <f>IF(EVE!$C18="","",IDENTIF!$C$5)</f>
        <v/>
      </c>
      <c r="AP40" t="str">
        <f>IF(EVE!$C18="","",EVE!Z18)</f>
        <v/>
      </c>
      <c r="AQ40" s="20" t="str">
        <f>IF(EVE!$C18="","",EVE!B18)</f>
        <v/>
      </c>
      <c r="AR40" s="20" t="str">
        <f>IF(EVE!$C18="","",VLOOKUP(AO40,'AUX1'!$B$5:$E$53,3,FALSE))</f>
        <v/>
      </c>
      <c r="AS40" s="20" t="str">
        <f>IF(EVE!$C18="","",EVE!AC18)</f>
        <v/>
      </c>
      <c r="AT40" s="20" t="str">
        <f>IF(EVE!$C18="","",EVE!AD18)</f>
        <v/>
      </c>
      <c r="AU40" s="20" t="str">
        <f>IF(EVE!$C18="","",EVE!AE18)</f>
        <v/>
      </c>
      <c r="AW40" s="184">
        <f t="shared" si="33"/>
        <v>0</v>
      </c>
      <c r="AX40" s="184">
        <f t="shared" si="34"/>
        <v>0</v>
      </c>
      <c r="AY40" s="185" t="str">
        <f t="shared" si="22"/>
        <v/>
      </c>
      <c r="AZ40" s="232" t="str">
        <f t="shared" si="23"/>
        <v/>
      </c>
      <c r="BA40" s="233">
        <f t="shared" si="35"/>
        <v>0</v>
      </c>
      <c r="BB40" s="233" t="str">
        <f t="shared" si="24"/>
        <v/>
      </c>
      <c r="BC40" s="234">
        <f t="shared" si="25"/>
        <v>0</v>
      </c>
      <c r="BD40" s="185" t="str">
        <f>IF(BC40="","",IF(AH40="","",VLOOKUP(AH40,'AUX1'!$S$6:$U$9,2,0)))</f>
        <v/>
      </c>
      <c r="BE40" s="188" t="str">
        <f t="shared" si="26"/>
        <v/>
      </c>
      <c r="BF40" s="189" t="str">
        <f t="shared" si="27"/>
        <v/>
      </c>
      <c r="BG40" s="189" t="str">
        <f>IF(BA40=0,"",IF(BA40&lt;=300,'AUX1'!$T$12,IF(AND(BA40&gt;300,BA40&lt;=600),'AUX1'!$T$13,IF(AND(BA40&gt;600,BA40&lt;=900),'AUX1'!$T$14,IF(AND(BA40&gt;900,BA40&lt;=1200),'AUX1'!$T$15,IF(AND(BA40&gt;1200,BA40&lt;=1500),'AUX1'!$T$16,IF(BA40&gt;1500,'AUX1'!$T$17)))))))</f>
        <v/>
      </c>
      <c r="BH40" s="235" t="str">
        <f t="shared" si="28"/>
        <v/>
      </c>
      <c r="BI40" s="185" t="str">
        <f t="shared" si="29"/>
        <v/>
      </c>
      <c r="BJ40" s="30" t="str">
        <f>IF(BC40=0,"",IF(BC40&lt;=300,'AUX1'!$T$12,IF(AND(BC40&gt;300,BC40&lt;=600),'AUX1'!$T$13,IF(AND(BC40&gt;600,BC40&lt;=900),'AUX1'!$T$14,IF(AND(BC40&gt;900,BC40&lt;=1200),'AUX1'!$T$15,IF(AND(BC40&gt;1200,BC40&lt;=1500),'AUX1'!$T$16,IF(BC40&gt;1500,'AUX1'!$T$17)))))))</f>
        <v/>
      </c>
      <c r="BK40" s="188" t="str">
        <f>IF(BC40=0,"",IF(AH40="","",VLOOKUP(AH40,'AUX1'!$S$6:$U$9,3,0)))</f>
        <v/>
      </c>
      <c r="BL40" s="190" t="str">
        <f t="shared" si="30"/>
        <v/>
      </c>
      <c r="BM40" s="191" t="str">
        <f t="shared" si="31"/>
        <v/>
      </c>
      <c r="BN40" s="191" t="str">
        <f t="shared" si="31"/>
        <v/>
      </c>
      <c r="BO40" s="236" t="str">
        <f t="shared" si="31"/>
        <v/>
      </c>
      <c r="BP40" s="237" t="str">
        <f t="shared" si="32"/>
        <v/>
      </c>
      <c r="BQ40" s="238" t="str">
        <f t="shared" si="36"/>
        <v/>
      </c>
      <c r="BR40" s="238" t="str">
        <f t="shared" si="37"/>
        <v/>
      </c>
      <c r="BS40" s="239" t="str">
        <f t="shared" si="38"/>
        <v/>
      </c>
      <c r="BT40" s="211" t="str">
        <f t="shared" si="39"/>
        <v/>
      </c>
      <c r="BU40" s="211" t="str">
        <f t="shared" si="40"/>
        <v/>
      </c>
      <c r="BV40" s="211" t="str">
        <f t="shared" si="41"/>
        <v/>
      </c>
      <c r="BW40" s="211" t="str">
        <f t="shared" si="42"/>
        <v/>
      </c>
      <c r="BX40" s="211" t="str">
        <f t="shared" si="43"/>
        <v/>
      </c>
    </row>
    <row r="41" spans="1:76" ht="15.75" customHeight="1" x14ac:dyDescent="0.25">
      <c r="B41" s="179">
        <v>13</v>
      </c>
      <c r="C41" t="str">
        <f>IF(EVE!$C19="","",EVE!C19)</f>
        <v/>
      </c>
      <c r="G41" t="str">
        <f>IF(EVE!$C19="","",EVE!G19)</f>
        <v/>
      </c>
      <c r="H41" t="str">
        <f>IF(EVE!$C19="","",EVE!H19)</f>
        <v/>
      </c>
      <c r="I41" t="str">
        <f>IF(EVE!$C19="","",EVE!I19)</f>
        <v/>
      </c>
      <c r="J41" s="228"/>
      <c r="K41" s="228"/>
      <c r="L41" t="str">
        <f>IF(EVE!$C19="","",EVE!J19)</f>
        <v/>
      </c>
      <c r="M41" t="str">
        <f>IF(EVE!$C19="","",EVE!K19)</f>
        <v/>
      </c>
      <c r="N41" s="228"/>
      <c r="O41" s="244" t="str">
        <f>IF(EVE!$C19="","",IF(EVE!V19="","",EVE!V19))</f>
        <v/>
      </c>
      <c r="P41" s="245" t="str">
        <f>IF(EVE!$C19="","",IF(EVE!W19="","",EVE!W19))</f>
        <v/>
      </c>
      <c r="Q41" s="244" t="str">
        <f>IF(EVE!$C19="","",IF(EVE!X19="","",EVE!X19))</f>
        <v/>
      </c>
      <c r="R41" s="245" t="str">
        <f>IF(EVE!$C19="","",IF(EVE!Y19="","",EVE!Y19))</f>
        <v/>
      </c>
      <c r="S41" s="217" t="str">
        <f>IF(EVE!$C19="","",EVE!L19)</f>
        <v/>
      </c>
      <c r="T41" s="217" t="str">
        <f>IF(EVE!$C19="","",EVE!M19)</f>
        <v/>
      </c>
      <c r="U41" t="str">
        <f>IF(EVE!$C19="","",EVE!N19)</f>
        <v/>
      </c>
      <c r="V41" t="str">
        <f>IF(EVE!$C19="","",EVE!O19)</f>
        <v/>
      </c>
      <c r="W41" s="228"/>
      <c r="X41" s="228"/>
      <c r="Y41" s="230"/>
      <c r="Z41" s="230"/>
      <c r="AA41" s="230"/>
      <c r="AB41" s="230"/>
      <c r="AC41" t="str">
        <f>IF(EVE!$C19="","",EVE!P19)</f>
        <v/>
      </c>
      <c r="AD41" s="20" t="str">
        <f>IF(EVE!$C19="","",EVE!Q19)</f>
        <v/>
      </c>
      <c r="AE41" s="20" t="str">
        <f>IF(EVE!$C19="","",EVE!R19)</f>
        <v/>
      </c>
      <c r="AF41" s="20" t="str">
        <f>IF(EVE!$C19="","",EVE!S19)</f>
        <v/>
      </c>
      <c r="AG41" t="str">
        <f>IF(EVE!$C19="","",IF(EVE!T19="","",EVE!T19))</f>
        <v/>
      </c>
      <c r="AH41" t="str">
        <f>IF(EVE!$C19="","",IF(EVE!U19="","",EVE!U19))</f>
        <v/>
      </c>
      <c r="AI41" s="228"/>
      <c r="AJ41" s="228"/>
      <c r="AK41" s="228"/>
      <c r="AL41" s="228"/>
      <c r="AM41" t="str">
        <f>IF(EVE!$C19="","",EVE!Z19)</f>
        <v/>
      </c>
      <c r="AN41" t="str">
        <f>IF(EVE!$C19="","",EVE!AA19)</f>
        <v/>
      </c>
      <c r="AO41" t="str">
        <f>IF(EVE!$C19="","",IDENTIF!$C$5)</f>
        <v/>
      </c>
      <c r="AP41" t="str">
        <f>IF(EVE!$C19="","",EVE!Z19)</f>
        <v/>
      </c>
      <c r="AQ41" s="20" t="str">
        <f>IF(EVE!$C19="","",EVE!B19)</f>
        <v/>
      </c>
      <c r="AR41" s="20" t="str">
        <f>IF(EVE!$C19="","",VLOOKUP(AO41,'AUX1'!$B$5:$E$53,3,FALSE))</f>
        <v/>
      </c>
      <c r="AS41" s="20" t="str">
        <f>IF(EVE!$C19="","",EVE!AC19)</f>
        <v/>
      </c>
      <c r="AT41" s="20" t="str">
        <f>IF(EVE!$C19="","",EVE!AD19)</f>
        <v/>
      </c>
      <c r="AU41" s="20" t="str">
        <f>IF(EVE!$C19="","",EVE!AE19)</f>
        <v/>
      </c>
      <c r="AW41" s="184">
        <f t="shared" si="33"/>
        <v>0</v>
      </c>
      <c r="AX41" s="184">
        <f t="shared" si="34"/>
        <v>0</v>
      </c>
      <c r="AY41" s="185" t="str">
        <f t="shared" si="22"/>
        <v/>
      </c>
      <c r="AZ41" s="232" t="str">
        <f t="shared" si="23"/>
        <v/>
      </c>
      <c r="BA41" s="233">
        <f t="shared" si="35"/>
        <v>0</v>
      </c>
      <c r="BB41" s="233" t="str">
        <f t="shared" si="24"/>
        <v/>
      </c>
      <c r="BC41" s="234">
        <f t="shared" si="25"/>
        <v>0</v>
      </c>
      <c r="BD41" s="185" t="str">
        <f>IF(BC41="","",IF(AH41="","",VLOOKUP(AH41,'AUX1'!$S$6:$U$9,2,0)))</f>
        <v/>
      </c>
      <c r="BE41" s="188" t="str">
        <f t="shared" si="26"/>
        <v/>
      </c>
      <c r="BF41" s="189" t="str">
        <f t="shared" si="27"/>
        <v/>
      </c>
      <c r="BG41" s="189" t="str">
        <f>IF(BA41=0,"",IF(BA41&lt;=300,'AUX1'!$T$12,IF(AND(BA41&gt;300,BA41&lt;=600),'AUX1'!$T$13,IF(AND(BA41&gt;600,BA41&lt;=900),'AUX1'!$T$14,IF(AND(BA41&gt;900,BA41&lt;=1200),'AUX1'!$T$15,IF(AND(BA41&gt;1200,BA41&lt;=1500),'AUX1'!$T$16,IF(BA41&gt;1500,'AUX1'!$T$17)))))))</f>
        <v/>
      </c>
      <c r="BH41" s="235" t="str">
        <f t="shared" si="28"/>
        <v/>
      </c>
      <c r="BI41" s="185" t="str">
        <f t="shared" si="29"/>
        <v/>
      </c>
      <c r="BJ41" s="30" t="str">
        <f>IF(BC41=0,"",IF(BC41&lt;=300,'AUX1'!$T$12,IF(AND(BC41&gt;300,BC41&lt;=600),'AUX1'!$T$13,IF(AND(BC41&gt;600,BC41&lt;=900),'AUX1'!$T$14,IF(AND(BC41&gt;900,BC41&lt;=1200),'AUX1'!$T$15,IF(AND(BC41&gt;1200,BC41&lt;=1500),'AUX1'!$T$16,IF(BC41&gt;1500,'AUX1'!$T$17)))))))</f>
        <v/>
      </c>
      <c r="BK41" s="188" t="str">
        <f>IF(BC41=0,"",IF(AH41="","",VLOOKUP(AH41,'AUX1'!$S$6:$U$9,3,0)))</f>
        <v/>
      </c>
      <c r="BL41" s="190" t="str">
        <f t="shared" si="30"/>
        <v/>
      </c>
      <c r="BM41" s="191" t="str">
        <f t="shared" si="31"/>
        <v/>
      </c>
      <c r="BN41" s="191" t="str">
        <f t="shared" si="31"/>
        <v/>
      </c>
      <c r="BO41" s="236" t="str">
        <f t="shared" si="31"/>
        <v/>
      </c>
      <c r="BP41" s="237" t="str">
        <f t="shared" si="32"/>
        <v/>
      </c>
      <c r="BQ41" s="238" t="str">
        <f t="shared" si="36"/>
        <v/>
      </c>
      <c r="BR41" s="238" t="str">
        <f t="shared" si="37"/>
        <v/>
      </c>
      <c r="BS41" s="239" t="str">
        <f t="shared" si="38"/>
        <v/>
      </c>
      <c r="BT41" s="211" t="str">
        <f t="shared" si="39"/>
        <v/>
      </c>
      <c r="BU41" s="211" t="str">
        <f t="shared" si="40"/>
        <v/>
      </c>
      <c r="BV41" s="211" t="str">
        <f t="shared" si="41"/>
        <v/>
      </c>
      <c r="BW41" s="211" t="str">
        <f t="shared" si="42"/>
        <v/>
      </c>
      <c r="BX41" s="211" t="str">
        <f t="shared" si="43"/>
        <v/>
      </c>
    </row>
    <row r="42" spans="1:76" ht="15.75" customHeight="1" x14ac:dyDescent="0.25">
      <c r="B42" s="179">
        <v>14</v>
      </c>
      <c r="C42" t="str">
        <f>IF(EVE!$C20="","",EVE!C20)</f>
        <v/>
      </c>
      <c r="G42" t="str">
        <f>IF(EVE!$C20="","",EVE!G20)</f>
        <v/>
      </c>
      <c r="H42" t="str">
        <f>IF(EVE!$C20="","",EVE!H20)</f>
        <v/>
      </c>
      <c r="I42" t="str">
        <f>IF(EVE!$C20="","",EVE!I20)</f>
        <v/>
      </c>
      <c r="J42" s="228"/>
      <c r="K42" s="228"/>
      <c r="L42" t="str">
        <f>IF(EVE!$C20="","",EVE!J20)</f>
        <v/>
      </c>
      <c r="M42" t="str">
        <f>IF(EVE!$C20="","",EVE!K20)</f>
        <v/>
      </c>
      <c r="N42" s="228"/>
      <c r="O42" s="244" t="str">
        <f>IF(EVE!$C20="","",IF(EVE!V20="","",EVE!V20))</f>
        <v/>
      </c>
      <c r="P42" s="245" t="str">
        <f>IF(EVE!$C20="","",IF(EVE!W20="","",EVE!W20))</f>
        <v/>
      </c>
      <c r="Q42" s="244" t="str">
        <f>IF(EVE!$C20="","",IF(EVE!X20="","",EVE!X20))</f>
        <v/>
      </c>
      <c r="R42" s="245" t="str">
        <f>IF(EVE!$C20="","",IF(EVE!Y20="","",EVE!Y20))</f>
        <v/>
      </c>
      <c r="S42" s="217" t="str">
        <f>IF(EVE!$C20="","",EVE!L20)</f>
        <v/>
      </c>
      <c r="T42" s="217" t="str">
        <f>IF(EVE!$C20="","",EVE!M20)</f>
        <v/>
      </c>
      <c r="U42" t="str">
        <f>IF(EVE!$C20="","",EVE!N20)</f>
        <v/>
      </c>
      <c r="V42" t="str">
        <f>IF(EVE!$C20="","",EVE!O20)</f>
        <v/>
      </c>
      <c r="W42" s="228"/>
      <c r="X42" s="228"/>
      <c r="Y42" s="230"/>
      <c r="Z42" s="230"/>
      <c r="AA42" s="230"/>
      <c r="AB42" s="230"/>
      <c r="AC42" t="str">
        <f>IF(EVE!$C20="","",EVE!P20)</f>
        <v/>
      </c>
      <c r="AD42" s="20" t="str">
        <f>IF(EVE!$C20="","",EVE!Q20)</f>
        <v/>
      </c>
      <c r="AE42" s="20" t="str">
        <f>IF(EVE!$C20="","",EVE!R20)</f>
        <v/>
      </c>
      <c r="AF42" s="20" t="str">
        <f>IF(EVE!$C20="","",EVE!S20)</f>
        <v/>
      </c>
      <c r="AG42" t="str">
        <f>IF(EVE!$C20="","",IF(EVE!T20="","",EVE!T20))</f>
        <v/>
      </c>
      <c r="AH42" t="str">
        <f>IF(EVE!$C20="","",IF(EVE!U20="","",EVE!U20))</f>
        <v/>
      </c>
      <c r="AI42" s="228"/>
      <c r="AJ42" s="228"/>
      <c r="AK42" s="228"/>
      <c r="AL42" s="228"/>
      <c r="AM42" t="str">
        <f>IF(EVE!$C20="","",EVE!Z20)</f>
        <v/>
      </c>
      <c r="AN42" t="str">
        <f>IF(EVE!$C20="","",EVE!AA20)</f>
        <v/>
      </c>
      <c r="AO42" t="str">
        <f>IF(EVE!$C20="","",IDENTIF!$C$5)</f>
        <v/>
      </c>
      <c r="AP42" t="str">
        <f>IF(EVE!$C20="","",EVE!Z20)</f>
        <v/>
      </c>
      <c r="AQ42" s="20" t="str">
        <f>IF(EVE!$C20="","",EVE!B20)</f>
        <v/>
      </c>
      <c r="AR42" s="20" t="str">
        <f>IF(EVE!$C20="","",VLOOKUP(AO42,'AUX1'!$B$5:$E$53,3,FALSE))</f>
        <v/>
      </c>
      <c r="AS42" s="20" t="str">
        <f>IF(EVE!$C20="","",EVE!AC20)</f>
        <v/>
      </c>
      <c r="AT42" s="20" t="str">
        <f>IF(EVE!$C20="","",EVE!AD20)</f>
        <v/>
      </c>
      <c r="AU42" s="20" t="str">
        <f>IF(EVE!$C20="","",EVE!AE20)</f>
        <v/>
      </c>
      <c r="AW42" s="184">
        <f t="shared" si="33"/>
        <v>0</v>
      </c>
      <c r="AX42" s="184">
        <f t="shared" si="34"/>
        <v>0</v>
      </c>
      <c r="AY42" s="185" t="str">
        <f t="shared" si="22"/>
        <v/>
      </c>
      <c r="AZ42" s="232" t="str">
        <f t="shared" si="23"/>
        <v/>
      </c>
      <c r="BA42" s="233">
        <f t="shared" si="35"/>
        <v>0</v>
      </c>
      <c r="BB42" s="233" t="str">
        <f t="shared" si="24"/>
        <v/>
      </c>
      <c r="BC42" s="234">
        <f t="shared" si="25"/>
        <v>0</v>
      </c>
      <c r="BD42" s="185" t="str">
        <f>IF(BC42="","",IF(AH42="","",VLOOKUP(AH42,'AUX1'!$S$6:$U$9,2,0)))</f>
        <v/>
      </c>
      <c r="BE42" s="188" t="str">
        <f t="shared" si="26"/>
        <v/>
      </c>
      <c r="BF42" s="189" t="str">
        <f t="shared" si="27"/>
        <v/>
      </c>
      <c r="BG42" s="189" t="str">
        <f>IF(BA42=0,"",IF(BA42&lt;=300,'AUX1'!$T$12,IF(AND(BA42&gt;300,BA42&lt;=600),'AUX1'!$T$13,IF(AND(BA42&gt;600,BA42&lt;=900),'AUX1'!$T$14,IF(AND(BA42&gt;900,BA42&lt;=1200),'AUX1'!$T$15,IF(AND(BA42&gt;1200,BA42&lt;=1500),'AUX1'!$T$16,IF(BA42&gt;1500,'AUX1'!$T$17)))))))</f>
        <v/>
      </c>
      <c r="BH42" s="235" t="str">
        <f t="shared" si="28"/>
        <v/>
      </c>
      <c r="BI42" s="185" t="str">
        <f t="shared" si="29"/>
        <v/>
      </c>
      <c r="BJ42" s="30" t="str">
        <f>IF(BC42=0,"",IF(BC42&lt;=300,'AUX1'!$T$12,IF(AND(BC42&gt;300,BC42&lt;=600),'AUX1'!$T$13,IF(AND(BC42&gt;600,BC42&lt;=900),'AUX1'!$T$14,IF(AND(BC42&gt;900,BC42&lt;=1200),'AUX1'!$T$15,IF(AND(BC42&gt;1200,BC42&lt;=1500),'AUX1'!$T$16,IF(BC42&gt;1500,'AUX1'!$T$17)))))))</f>
        <v/>
      </c>
      <c r="BK42" s="188" t="str">
        <f>IF(BC42=0,"",IF(AH42="","",VLOOKUP(AH42,'AUX1'!$S$6:$U$9,3,0)))</f>
        <v/>
      </c>
      <c r="BL42" s="190" t="str">
        <f t="shared" si="30"/>
        <v/>
      </c>
      <c r="BM42" s="191" t="str">
        <f t="shared" si="31"/>
        <v/>
      </c>
      <c r="BN42" s="191" t="str">
        <f t="shared" si="31"/>
        <v/>
      </c>
      <c r="BO42" s="236" t="str">
        <f t="shared" si="31"/>
        <v/>
      </c>
      <c r="BP42" s="237" t="str">
        <f t="shared" si="32"/>
        <v/>
      </c>
      <c r="BQ42" s="238" t="str">
        <f t="shared" si="36"/>
        <v/>
      </c>
      <c r="BR42" s="238" t="str">
        <f t="shared" si="37"/>
        <v/>
      </c>
      <c r="BS42" s="239" t="str">
        <f t="shared" si="38"/>
        <v/>
      </c>
      <c r="BT42" s="211" t="str">
        <f t="shared" si="39"/>
        <v/>
      </c>
      <c r="BU42" s="211" t="str">
        <f t="shared" si="40"/>
        <v/>
      </c>
      <c r="BV42" s="211" t="str">
        <f t="shared" si="41"/>
        <v/>
      </c>
      <c r="BW42" s="211" t="str">
        <f t="shared" si="42"/>
        <v/>
      </c>
      <c r="BX42" s="211" t="str">
        <f t="shared" si="43"/>
        <v/>
      </c>
    </row>
    <row r="43" spans="1:76" ht="15.75" customHeight="1" x14ac:dyDescent="0.25">
      <c r="B43" s="179">
        <v>15</v>
      </c>
      <c r="C43" t="str">
        <f>IF(EVE!$C21="","",EVE!C21)</f>
        <v/>
      </c>
      <c r="G43" t="str">
        <f>IF(EVE!$C21="","",EVE!G21)</f>
        <v/>
      </c>
      <c r="H43" t="str">
        <f>IF(EVE!$C21="","",EVE!H21)</f>
        <v/>
      </c>
      <c r="I43" t="str">
        <f>IF(EVE!$C21="","",EVE!I21)</f>
        <v/>
      </c>
      <c r="J43" s="228"/>
      <c r="K43" s="228"/>
      <c r="L43" t="str">
        <f>IF(EVE!$C21="","",EVE!J21)</f>
        <v/>
      </c>
      <c r="M43" t="str">
        <f>IF(EVE!$C21="","",EVE!K21)</f>
        <v/>
      </c>
      <c r="N43" s="228"/>
      <c r="O43" s="244" t="str">
        <f>IF(EVE!$C21="","",IF(EVE!V21="","",EVE!V21))</f>
        <v/>
      </c>
      <c r="P43" s="245" t="str">
        <f>IF(EVE!$C21="","",IF(EVE!W21="","",EVE!W21))</f>
        <v/>
      </c>
      <c r="Q43" s="244" t="str">
        <f>IF(EVE!$C21="","",IF(EVE!X21="","",EVE!X21))</f>
        <v/>
      </c>
      <c r="R43" s="245" t="str">
        <f>IF(EVE!$C21="","",IF(EVE!Y21="","",EVE!Y21))</f>
        <v/>
      </c>
      <c r="S43" s="217" t="str">
        <f>IF(EVE!$C21="","",EVE!L21)</f>
        <v/>
      </c>
      <c r="T43" s="217" t="str">
        <f>IF(EVE!$C21="","",EVE!M21)</f>
        <v/>
      </c>
      <c r="U43" t="str">
        <f>IF(EVE!$C21="","",EVE!N21)</f>
        <v/>
      </c>
      <c r="V43" t="str">
        <f>IF(EVE!$C21="","",EVE!O21)</f>
        <v/>
      </c>
      <c r="W43" s="228"/>
      <c r="X43" s="228"/>
      <c r="Y43" s="230"/>
      <c r="Z43" s="230"/>
      <c r="AA43" s="230"/>
      <c r="AB43" s="230"/>
      <c r="AC43" t="str">
        <f>IF(EVE!$C21="","",EVE!P21)</f>
        <v/>
      </c>
      <c r="AD43" s="20" t="str">
        <f>IF(EVE!$C21="","",EVE!Q21)</f>
        <v/>
      </c>
      <c r="AE43" s="20" t="str">
        <f>IF(EVE!$C21="","",EVE!R21)</f>
        <v/>
      </c>
      <c r="AF43" s="20" t="str">
        <f>IF(EVE!$C21="","",EVE!S21)</f>
        <v/>
      </c>
      <c r="AG43" t="str">
        <f>IF(EVE!$C21="","",IF(EVE!T21="","",EVE!T21))</f>
        <v/>
      </c>
      <c r="AH43" t="str">
        <f>IF(EVE!$C21="","",IF(EVE!U21="","",EVE!U21))</f>
        <v/>
      </c>
      <c r="AI43" s="228"/>
      <c r="AJ43" s="228"/>
      <c r="AK43" s="228"/>
      <c r="AL43" s="228"/>
      <c r="AM43" t="str">
        <f>IF(EVE!$C21="","",EVE!Z21)</f>
        <v/>
      </c>
      <c r="AN43" t="str">
        <f>IF(EVE!$C21="","",EVE!AA21)</f>
        <v/>
      </c>
      <c r="AO43" t="str">
        <f>IF(EVE!$C21="","",IDENTIF!$C$5)</f>
        <v/>
      </c>
      <c r="AP43" t="str">
        <f>IF(EVE!$C21="","",EVE!Z21)</f>
        <v/>
      </c>
      <c r="AQ43" s="20" t="str">
        <f>IF(EVE!$C21="","",EVE!B21)</f>
        <v/>
      </c>
      <c r="AR43" s="20" t="str">
        <f>IF(EVE!$C21="","",VLOOKUP(AO43,'AUX1'!$B$5:$E$53,3,FALSE))</f>
        <v/>
      </c>
      <c r="AS43" s="20" t="str">
        <f>IF(EVE!$C21="","",EVE!AC21)</f>
        <v/>
      </c>
      <c r="AT43" s="20" t="str">
        <f>IF(EVE!$C21="","",EVE!AD21)</f>
        <v/>
      </c>
      <c r="AU43" s="20" t="str">
        <f>IF(EVE!$C21="","",EVE!AE21)</f>
        <v/>
      </c>
      <c r="AW43" s="184">
        <f t="shared" si="33"/>
        <v>0</v>
      </c>
      <c r="AX43" s="184">
        <f t="shared" si="34"/>
        <v>0</v>
      </c>
      <c r="AY43" s="185" t="str">
        <f t="shared" si="22"/>
        <v/>
      </c>
      <c r="AZ43" s="232" t="str">
        <f t="shared" si="23"/>
        <v/>
      </c>
      <c r="BA43" s="233">
        <f t="shared" si="35"/>
        <v>0</v>
      </c>
      <c r="BB43" s="233" t="str">
        <f t="shared" si="24"/>
        <v/>
      </c>
      <c r="BC43" s="234">
        <f t="shared" si="25"/>
        <v>0</v>
      </c>
      <c r="BD43" s="185" t="str">
        <f>IF(BC43="","",IF(AH43="","",VLOOKUP(AH43,'AUX1'!$S$6:$U$9,2,0)))</f>
        <v/>
      </c>
      <c r="BE43" s="188" t="str">
        <f t="shared" si="26"/>
        <v/>
      </c>
      <c r="BF43" s="189" t="str">
        <f t="shared" si="27"/>
        <v/>
      </c>
      <c r="BG43" s="189" t="str">
        <f>IF(BA43=0,"",IF(BA43&lt;=300,'AUX1'!$T$12,IF(AND(BA43&gt;300,BA43&lt;=600),'AUX1'!$T$13,IF(AND(BA43&gt;600,BA43&lt;=900),'AUX1'!$T$14,IF(AND(BA43&gt;900,BA43&lt;=1200),'AUX1'!$T$15,IF(AND(BA43&gt;1200,BA43&lt;=1500),'AUX1'!$T$16,IF(BA43&gt;1500,'AUX1'!$T$17)))))))</f>
        <v/>
      </c>
      <c r="BH43" s="235" t="str">
        <f t="shared" si="28"/>
        <v/>
      </c>
      <c r="BI43" s="185" t="str">
        <f t="shared" si="29"/>
        <v/>
      </c>
      <c r="BJ43" s="30" t="str">
        <f>IF(BC43=0,"",IF(BC43&lt;=300,'AUX1'!$T$12,IF(AND(BC43&gt;300,BC43&lt;=600),'AUX1'!$T$13,IF(AND(BC43&gt;600,BC43&lt;=900),'AUX1'!$T$14,IF(AND(BC43&gt;900,BC43&lt;=1200),'AUX1'!$T$15,IF(AND(BC43&gt;1200,BC43&lt;=1500),'AUX1'!$T$16,IF(BC43&gt;1500,'AUX1'!$T$17)))))))</f>
        <v/>
      </c>
      <c r="BK43" s="188" t="str">
        <f>IF(BC43=0,"",IF(AH43="","",VLOOKUP(AH43,'AUX1'!$S$6:$U$9,3,0)))</f>
        <v/>
      </c>
      <c r="BL43" s="190" t="str">
        <f t="shared" si="30"/>
        <v/>
      </c>
      <c r="BM43" s="191" t="str">
        <f t="shared" si="31"/>
        <v/>
      </c>
      <c r="BN43" s="191" t="str">
        <f t="shared" si="31"/>
        <v/>
      </c>
      <c r="BO43" s="236" t="str">
        <f t="shared" si="31"/>
        <v/>
      </c>
      <c r="BP43" s="237" t="str">
        <f t="shared" si="32"/>
        <v/>
      </c>
      <c r="BQ43" s="238" t="str">
        <f t="shared" si="36"/>
        <v/>
      </c>
      <c r="BR43" s="238" t="str">
        <f t="shared" si="37"/>
        <v/>
      </c>
      <c r="BS43" s="239" t="str">
        <f t="shared" si="38"/>
        <v/>
      </c>
      <c r="BT43" s="211" t="str">
        <f t="shared" si="39"/>
        <v/>
      </c>
      <c r="BU43" s="211" t="str">
        <f t="shared" si="40"/>
        <v/>
      </c>
      <c r="BV43" s="211" t="str">
        <f t="shared" si="41"/>
        <v/>
      </c>
      <c r="BW43" s="211" t="str">
        <f t="shared" si="42"/>
        <v/>
      </c>
      <c r="BX43" s="211" t="str">
        <f t="shared" si="43"/>
        <v/>
      </c>
    </row>
    <row r="44" spans="1:76" ht="15.75" customHeight="1" x14ac:dyDescent="0.25">
      <c r="B44" s="20"/>
      <c r="AQ44" s="20"/>
      <c r="AR44" s="20"/>
      <c r="AS44" s="20"/>
      <c r="AT44" s="20"/>
      <c r="AU44" s="20"/>
      <c r="AW44" s="39"/>
      <c r="AX44" s="39"/>
      <c r="AY44" s="30"/>
      <c r="AZ44" s="240"/>
      <c r="BA44" s="241"/>
      <c r="BB44" s="241"/>
      <c r="BC44" s="241"/>
      <c r="BD44" s="30"/>
      <c r="BE44" s="190"/>
      <c r="BF44" s="190"/>
      <c r="BG44" s="190"/>
      <c r="BH44" s="190"/>
      <c r="BI44" s="30"/>
      <c r="BJ44" s="30"/>
      <c r="BK44" s="190"/>
      <c r="BL44" s="190"/>
      <c r="BM44" s="194"/>
      <c r="BN44" s="194"/>
      <c r="BO44" s="242"/>
    </row>
    <row r="45" spans="1:76" ht="15.75" customHeight="1" thickBot="1" x14ac:dyDescent="0.3">
      <c r="AW45" s="37"/>
      <c r="AX45" s="37"/>
      <c r="AY45" s="219" t="s">
        <v>327</v>
      </c>
      <c r="AZ45" s="220">
        <v>185</v>
      </c>
      <c r="BA45" s="679" t="s">
        <v>384</v>
      </c>
      <c r="BB45" s="679"/>
      <c r="BC45" s="679"/>
      <c r="BD45" s="679"/>
      <c r="BE45" s="679"/>
      <c r="BF45" s="40"/>
      <c r="BG45" s="40"/>
      <c r="BH45" s="40"/>
      <c r="BI45" s="40"/>
      <c r="BJ45" s="40"/>
      <c r="BK45" s="40"/>
      <c r="BL45" s="40"/>
      <c r="BM45" s="40"/>
      <c r="BN45" s="40"/>
      <c r="BO45" s="222"/>
      <c r="BP45" s="223" t="s">
        <v>93</v>
      </c>
      <c r="BQ45" s="733" t="s">
        <v>166</v>
      </c>
      <c r="BR45" s="733"/>
      <c r="BS45" s="733"/>
      <c r="BT45" s="734" t="s">
        <v>447</v>
      </c>
      <c r="BU45" s="734"/>
      <c r="BV45" s="734"/>
      <c r="BW45" s="734"/>
      <c r="BX45" s="734"/>
    </row>
    <row r="46" spans="1:76" s="199" customFormat="1" ht="15.75" customHeight="1" thickBot="1" x14ac:dyDescent="0.3">
      <c r="A46" s="37">
        <v>15</v>
      </c>
      <c r="B46" s="683" t="s">
        <v>329</v>
      </c>
      <c r="C46" s="646" t="s">
        <v>330</v>
      </c>
      <c r="D46" s="648" t="s">
        <v>331</v>
      </c>
      <c r="E46" s="649"/>
      <c r="F46" s="650"/>
      <c r="G46" s="651" t="s">
        <v>332</v>
      </c>
      <c r="H46" s="652"/>
      <c r="I46" s="168" t="s">
        <v>333</v>
      </c>
      <c r="J46" s="731" t="s">
        <v>334</v>
      </c>
      <c r="K46" s="731" t="s">
        <v>335</v>
      </c>
      <c r="L46" s="653" t="s">
        <v>336</v>
      </c>
      <c r="M46" s="653" t="s">
        <v>337</v>
      </c>
      <c r="N46" s="706" t="s">
        <v>445</v>
      </c>
      <c r="O46" s="729" t="s">
        <v>338</v>
      </c>
      <c r="P46" s="730"/>
      <c r="Q46" s="729" t="s">
        <v>339</v>
      </c>
      <c r="R46" s="730"/>
      <c r="S46" s="739" t="s">
        <v>388</v>
      </c>
      <c r="T46" s="740"/>
      <c r="U46" s="704" t="s">
        <v>344</v>
      </c>
      <c r="V46" s="705"/>
      <c r="W46" s="704" t="s">
        <v>345</v>
      </c>
      <c r="X46" s="705"/>
      <c r="Y46" s="737" t="s">
        <v>385</v>
      </c>
      <c r="Z46" s="737" t="s">
        <v>386</v>
      </c>
      <c r="AA46" s="737" t="s">
        <v>387</v>
      </c>
      <c r="AB46" s="737" t="s">
        <v>389</v>
      </c>
      <c r="AC46" s="702" t="s">
        <v>340</v>
      </c>
      <c r="AD46" s="651" t="s">
        <v>378</v>
      </c>
      <c r="AE46" s="652"/>
      <c r="AF46" s="655"/>
      <c r="AG46" s="706" t="s">
        <v>341</v>
      </c>
      <c r="AH46" s="638" t="s">
        <v>342</v>
      </c>
      <c r="AI46" s="675" t="s">
        <v>343</v>
      </c>
      <c r="AJ46" s="694" t="s">
        <v>448</v>
      </c>
      <c r="AK46" s="696" t="s">
        <v>404</v>
      </c>
      <c r="AL46" s="698" t="s">
        <v>405</v>
      </c>
      <c r="AM46" s="636" t="s">
        <v>390</v>
      </c>
      <c r="AN46" s="689" t="s">
        <v>347</v>
      </c>
      <c r="AO46" s="701" t="s">
        <v>449</v>
      </c>
      <c r="AP46" s="692" t="s">
        <v>450</v>
      </c>
      <c r="AQ46" s="642" t="s">
        <v>437</v>
      </c>
      <c r="AR46" s="642" t="s">
        <v>438</v>
      </c>
      <c r="AS46" s="169" t="s">
        <v>348</v>
      </c>
      <c r="AT46" s="169" t="s">
        <v>348</v>
      </c>
      <c r="AU46" s="169" t="s">
        <v>348</v>
      </c>
      <c r="AV46" s="170"/>
      <c r="AW46" s="710" t="s">
        <v>391</v>
      </c>
      <c r="AX46" s="710" t="s">
        <v>392</v>
      </c>
      <c r="AY46" s="674" t="s">
        <v>297</v>
      </c>
      <c r="AZ46" s="674"/>
      <c r="BA46" s="712" t="s">
        <v>393</v>
      </c>
      <c r="BB46" s="725" t="s">
        <v>451</v>
      </c>
      <c r="BC46" s="712" t="s">
        <v>394</v>
      </c>
      <c r="BD46" s="642" t="s">
        <v>368</v>
      </c>
      <c r="BE46" s="668" t="s">
        <v>395</v>
      </c>
      <c r="BF46" s="721" t="s">
        <v>396</v>
      </c>
      <c r="BG46" s="708" t="s">
        <v>452</v>
      </c>
      <c r="BH46" s="708" t="s">
        <v>453</v>
      </c>
      <c r="BI46" s="721" t="s">
        <v>397</v>
      </c>
      <c r="BJ46" s="642" t="s">
        <v>371</v>
      </c>
      <c r="BK46" s="668" t="s">
        <v>370</v>
      </c>
      <c r="BL46" s="642" t="s">
        <v>372</v>
      </c>
      <c r="BM46" s="723" t="s">
        <v>349</v>
      </c>
      <c r="BN46" s="717" t="s">
        <v>350</v>
      </c>
      <c r="BO46" s="719" t="s">
        <v>443</v>
      </c>
      <c r="BP46" s="634" t="s">
        <v>408</v>
      </c>
      <c r="BQ46" s="634" t="s">
        <v>167</v>
      </c>
      <c r="BR46" s="634" t="s">
        <v>173</v>
      </c>
      <c r="BS46" s="634" t="s">
        <v>178</v>
      </c>
      <c r="BT46" s="634" t="s">
        <v>429</v>
      </c>
      <c r="BU46" s="634" t="s">
        <v>430</v>
      </c>
      <c r="BV46" s="634" t="s">
        <v>431</v>
      </c>
      <c r="BW46" s="634" t="s">
        <v>432</v>
      </c>
      <c r="BX46" s="634" t="s">
        <v>433</v>
      </c>
    </row>
    <row r="47" spans="1:76" s="199" customFormat="1" ht="15.75" customHeight="1" thickBot="1" x14ac:dyDescent="0.3">
      <c r="A47" s="37" t="s">
        <v>115</v>
      </c>
      <c r="B47" s="683"/>
      <c r="C47" s="647"/>
      <c r="D47" s="172" t="s">
        <v>352</v>
      </c>
      <c r="E47" s="172" t="s">
        <v>353</v>
      </c>
      <c r="F47" s="172" t="s">
        <v>354</v>
      </c>
      <c r="G47" s="200" t="s">
        <v>398</v>
      </c>
      <c r="H47" s="200" t="s">
        <v>356</v>
      </c>
      <c r="I47" s="200" t="s">
        <v>357</v>
      </c>
      <c r="J47" s="732"/>
      <c r="K47" s="732"/>
      <c r="L47" s="654"/>
      <c r="M47" s="654"/>
      <c r="N47" s="707"/>
      <c r="O47" s="246" t="s">
        <v>358</v>
      </c>
      <c r="P47" s="247" t="s">
        <v>359</v>
      </c>
      <c r="Q47" s="246" t="s">
        <v>358</v>
      </c>
      <c r="R47" s="247" t="s">
        <v>359</v>
      </c>
      <c r="S47" s="248" t="s">
        <v>399</v>
      </c>
      <c r="T47" s="248" t="s">
        <v>400</v>
      </c>
      <c r="U47" s="243" t="s">
        <v>360</v>
      </c>
      <c r="V47" s="243" t="s">
        <v>361</v>
      </c>
      <c r="W47" s="243" t="s">
        <v>360</v>
      </c>
      <c r="X47" s="243" t="s">
        <v>361</v>
      </c>
      <c r="Y47" s="738"/>
      <c r="Z47" s="738"/>
      <c r="AA47" s="738"/>
      <c r="AB47" s="738"/>
      <c r="AC47" s="703"/>
      <c r="AD47" s="201" t="s">
        <v>349</v>
      </c>
      <c r="AE47" s="201" t="s">
        <v>350</v>
      </c>
      <c r="AF47" s="201" t="s">
        <v>351</v>
      </c>
      <c r="AG47" s="707"/>
      <c r="AH47" s="639"/>
      <c r="AI47" s="676"/>
      <c r="AJ47" s="695"/>
      <c r="AK47" s="697"/>
      <c r="AL47" s="699"/>
      <c r="AM47" s="637"/>
      <c r="AN47" s="700"/>
      <c r="AO47" s="701"/>
      <c r="AP47" s="693"/>
      <c r="AQ47" s="642"/>
      <c r="AR47" s="642"/>
      <c r="AS47" s="169" t="s">
        <v>362</v>
      </c>
      <c r="AT47" s="169" t="s">
        <v>363</v>
      </c>
      <c r="AU47" s="169" t="s">
        <v>364</v>
      </c>
      <c r="AV47" s="176"/>
      <c r="AW47" s="711"/>
      <c r="AX47" s="711"/>
      <c r="AY47" s="177" t="s">
        <v>365</v>
      </c>
      <c r="AZ47" s="227" t="s">
        <v>366</v>
      </c>
      <c r="BA47" s="713"/>
      <c r="BB47" s="726"/>
      <c r="BC47" s="713"/>
      <c r="BD47" s="643"/>
      <c r="BE47" s="669"/>
      <c r="BF47" s="722"/>
      <c r="BG47" s="709"/>
      <c r="BH47" s="709"/>
      <c r="BI47" s="722"/>
      <c r="BJ47" s="643"/>
      <c r="BK47" s="669"/>
      <c r="BL47" s="643"/>
      <c r="BM47" s="724"/>
      <c r="BN47" s="718"/>
      <c r="BO47" s="720"/>
      <c r="BP47" s="635"/>
      <c r="BQ47" s="635"/>
      <c r="BR47" s="635"/>
      <c r="BS47" s="635"/>
      <c r="BT47" s="635"/>
      <c r="BU47" s="635"/>
      <c r="BV47" s="635"/>
      <c r="BW47" s="635"/>
      <c r="BX47" s="635"/>
    </row>
    <row r="48" spans="1:76" ht="15.75" customHeight="1" x14ac:dyDescent="0.25">
      <c r="B48" s="179">
        <v>1</v>
      </c>
      <c r="C48" t="str">
        <f>IF(EST!$C7="","",EST!C7)</f>
        <v/>
      </c>
      <c r="G48" t="str">
        <f>IF(EST!$C7="","",EST!G7)</f>
        <v/>
      </c>
      <c r="H48" t="str">
        <f>IF(EST!$C7="","",EST!H7)</f>
        <v/>
      </c>
      <c r="I48" t="str">
        <f>IF(EST!$C7="","",EST!I7)</f>
        <v/>
      </c>
      <c r="J48" s="228"/>
      <c r="K48" s="228"/>
      <c r="L48" t="str">
        <f>IF(EST!$C7="","",EST!J7)</f>
        <v/>
      </c>
      <c r="M48" t="str">
        <f>IF(EST!$C7="","",EST!K7)</f>
        <v/>
      </c>
      <c r="N48" s="228"/>
      <c r="O48" s="229"/>
      <c r="P48" s="249"/>
      <c r="Q48" s="229"/>
      <c r="R48" s="249"/>
      <c r="S48" s="250" t="str">
        <f>IF(EST!$C7="","",EST!R7)</f>
        <v/>
      </c>
      <c r="T48" s="250" t="str">
        <f>IF(EST!$C7="","",EST!S7)</f>
        <v/>
      </c>
      <c r="U48" s="228"/>
      <c r="V48" s="228"/>
      <c r="W48" s="228"/>
      <c r="X48" s="228"/>
      <c r="Y48" s="20" t="str">
        <f>IF(EST!$C7="","",EST!L7)</f>
        <v/>
      </c>
      <c r="Z48" s="20" t="str">
        <f>IF(EST!$C7="","",EST!M7)</f>
        <v/>
      </c>
      <c r="AA48" s="20" t="str">
        <f>IF(EST!$C7="","",EST!N7)</f>
        <v/>
      </c>
      <c r="AB48" s="20" t="str">
        <f>IF(EST!$C7="","",EST!U7)</f>
        <v/>
      </c>
      <c r="AC48" s="228"/>
      <c r="AD48" s="20" t="str">
        <f>IF(EST!$C7="","",EST!O7)</f>
        <v/>
      </c>
      <c r="AE48" s="20" t="str">
        <f>IF(EST!$C7="","",EST!P7)</f>
        <v/>
      </c>
      <c r="AF48" s="20" t="str">
        <f>IF(EST!$C7="","",EST!Q7)</f>
        <v/>
      </c>
      <c r="AG48" s="228"/>
      <c r="AH48" t="str">
        <f>IF(EST!$C7="","",EST!T7)</f>
        <v/>
      </c>
      <c r="AI48" s="20" t="str">
        <f>IF(EST!$C7="","",EST!V7)</f>
        <v/>
      </c>
      <c r="AJ48" s="228"/>
      <c r="AK48" s="228"/>
      <c r="AL48" s="228"/>
      <c r="AM48" t="str">
        <f>IF(EST!$C7="","",EST!W7)</f>
        <v/>
      </c>
      <c r="AN48" t="str">
        <f>IF(EST!$C7="","",EST!X7)</f>
        <v/>
      </c>
      <c r="AO48" t="str">
        <f>IF(EST!$C7="","",IDENTIF!$C$5)</f>
        <v/>
      </c>
      <c r="AP48" t="str">
        <f>IF(EST!$C7="","",EST!W7)</f>
        <v/>
      </c>
      <c r="AQ48" s="20" t="str">
        <f>IF(EST!$C7="","",EST!B7)</f>
        <v/>
      </c>
      <c r="AR48" s="20" t="str">
        <f>IF(EST!$C7="","",VLOOKUP(AO48,'AUX1'!$B$5:$E$53,3,FALSE))</f>
        <v/>
      </c>
      <c r="AS48" s="20" t="str">
        <f>IF(EST!$C7="","",EST!Z7)</f>
        <v/>
      </c>
      <c r="AT48" s="20" t="str">
        <f>IF(EST!$C7="","",EST!AA7)</f>
        <v/>
      </c>
      <c r="AU48" s="20" t="str">
        <f>IF(EST!$C7="","",EST!AB7)</f>
        <v/>
      </c>
      <c r="AW48" s="184">
        <f>IF(Y48="",0,Y48)</f>
        <v>0</v>
      </c>
      <c r="AX48" s="184">
        <f>IF(AA48="",0,AA48)</f>
        <v>0</v>
      </c>
      <c r="AY48" s="185" t="str">
        <f t="shared" ref="AY48:AY62" si="44">IF(AW48*AX48+IF(AC48="",0,AC48)=0,"",AW48*AX48+IF(AC48="",0,AC48))</f>
        <v/>
      </c>
      <c r="AZ48" s="232" t="str">
        <f t="shared" ref="AZ48:AZ62" si="45">IF(AY48="","",AY48*$AZ$2)</f>
        <v/>
      </c>
      <c r="BA48" s="233">
        <f t="shared" ref="BA48:BA62" si="46">IF(Z48="",0,Z48)</f>
        <v>0</v>
      </c>
      <c r="BB48" s="233" t="str">
        <f t="shared" ref="BB48:BB62" si="47">IF(AG48="","",AG48)</f>
        <v/>
      </c>
      <c r="BC48" s="234">
        <f t="shared" ref="BC48:BC62" si="48">AW48*BA48+IF(BB48="",0,BB48)</f>
        <v>0</v>
      </c>
      <c r="BD48" s="185" t="str">
        <f>IF(BC48="","",IF(AH48="","",VLOOKUP(AH48,'AUX1'!$S$6:$U$9,2,0)))</f>
        <v/>
      </c>
      <c r="BE48" s="188" t="str">
        <f t="shared" ref="BE48:BE62" si="49">IF(BC48=0,"",BC48*BD48)</f>
        <v/>
      </c>
      <c r="BF48" s="189" t="str">
        <f t="shared" ref="BF48:BF62" si="50">IF(AB48="","",AB48)</f>
        <v/>
      </c>
      <c r="BG48" s="189" t="str">
        <f>IF(BA48=0,"",IF(BA48&lt;=300,'AUX1'!$T$12,IF(AND(BA48&gt;300,BA48&lt;=600),'AUX1'!$T$13,IF(AND(BA48&gt;600,BA48&lt;=900),'AUX1'!$T$14,IF(AND(BA48&gt;900,BA48&lt;=1200),'AUX1'!$T$15,IF(AND(BA48&gt;1200,BA48&lt;=1500),'AUX1'!$T$16,IF(BA48&gt;1500,'AUX1'!$T$17)))))))</f>
        <v/>
      </c>
      <c r="BH48" s="235" t="str">
        <f t="shared" ref="BH48:BH62" si="51">IF(AW48=0,"",AW48*BF48)</f>
        <v/>
      </c>
      <c r="BI48" s="185" t="str">
        <f t="shared" ref="BI48:BI62" si="52">IF(BC48=0,"",IF(ROUND(((P48+Q48)-(N48+O48))*24,0)=0,"",ROUND(((P48+Q48)-(N48+O48))*24,0)))</f>
        <v/>
      </c>
      <c r="BJ48" s="30" t="str">
        <f>IF(BC48=0,"",IF(BC48&lt;=300,'AUX1'!$T$12,IF(AND(BC48&gt;300,BC48&lt;=600),'AUX1'!$T$13,IF(AND(BC48&gt;600,BC48&lt;=900),'AUX1'!$T$14,IF(AND(BC48&gt;900,BC48&lt;=1200),'AUX1'!$T$15,IF(AND(BC48&gt;1200,BC48&lt;=1500),'AUX1'!$T$16,IF(BC48&gt;1500,'AUX1'!$T$17)))))))</f>
        <v/>
      </c>
      <c r="BK48" s="188" t="str">
        <f>IF(BC48=0,"",IF(AH48="","",VLOOKUP(AH48,'AUX1'!$S$6:$U$9,3,0)))</f>
        <v/>
      </c>
      <c r="BL48" s="190" t="str">
        <f t="shared" ref="BL48:BL62" si="53">IF(((IF(BH48="",0,BH48*BG48))+(IF(BI48="",0,BI48*BJ48)))*(IF(BK48="",0,BK48))=0,"",((IF(BH48="",0,BH48*BG48))+(IF(BI48="",0,BI48*BJ48)))*(IF(BK48="",0,BK48)))</f>
        <v/>
      </c>
      <c r="BM48" s="191" t="str">
        <f t="shared" ref="BM48:BO62" si="54">AD48</f>
        <v/>
      </c>
      <c r="BN48" s="191" t="str">
        <f t="shared" si="54"/>
        <v/>
      </c>
      <c r="BO48" s="236" t="str">
        <f t="shared" si="54"/>
        <v/>
      </c>
      <c r="BP48" s="237" t="str">
        <f t="shared" ref="BP48:BP62" si="55">IF(AK48="","",IF(AT48="FUN",AK48,""))</f>
        <v/>
      </c>
      <c r="BQ48" s="238" t="str">
        <f>IF(AK48="","",IF(AU48="6.1",AK48,""))</f>
        <v/>
      </c>
      <c r="BR48" s="238" t="str">
        <f>IF(AK48="","",IF(AU48="6.2",AK48,""))</f>
        <v/>
      </c>
      <c r="BS48" s="239" t="str">
        <f>IF(AK48="","",IF(AU48="6.3",AK48,""))</f>
        <v/>
      </c>
      <c r="BT48" s="211" t="str">
        <f>IF(AK48="","",IF(AU48="C-LAB",AK48,""))</f>
        <v/>
      </c>
      <c r="BU48" s="211" t="str">
        <f>IF(AK48="","",IF(AU48="O-LAB",AK48,""))</f>
        <v/>
      </c>
      <c r="BV48" s="211" t="str">
        <f>IF(AK48="","",IF(AU48="C-AEX",AK48,""))</f>
        <v/>
      </c>
      <c r="BW48" s="211" t="str">
        <f>IF(AK48="","",IF(AU48="O-AEX",AK48,""))</f>
        <v/>
      </c>
      <c r="BX48" s="211" t="str">
        <f>IF(AK48="","",IF(AU48="M-CC",AK48,""))</f>
        <v/>
      </c>
    </row>
    <row r="49" spans="2:76" ht="15.75" customHeight="1" x14ac:dyDescent="0.25">
      <c r="B49" s="179">
        <v>2</v>
      </c>
      <c r="C49" t="str">
        <f>IF(EST!$C8="","",EST!C8)</f>
        <v/>
      </c>
      <c r="G49" t="str">
        <f>IF(EST!$C8="","",EST!G8)</f>
        <v/>
      </c>
      <c r="H49" t="str">
        <f>IF(EST!$C8="","",EST!H8)</f>
        <v/>
      </c>
      <c r="I49" t="str">
        <f>IF(EST!$C8="","",EST!I8)</f>
        <v/>
      </c>
      <c r="J49" s="228"/>
      <c r="K49" s="228"/>
      <c r="L49" t="str">
        <f>IF(EST!$C8="","",EST!J8)</f>
        <v/>
      </c>
      <c r="M49" t="str">
        <f>IF(EST!$C8="","",EST!K8)</f>
        <v/>
      </c>
      <c r="N49" s="228"/>
      <c r="O49" s="229"/>
      <c r="P49" s="249"/>
      <c r="Q49" s="229"/>
      <c r="R49" s="249"/>
      <c r="S49" s="250" t="str">
        <f>IF(EST!$C8="","",EST!R8)</f>
        <v/>
      </c>
      <c r="T49" s="250" t="str">
        <f>IF(EST!$C8="","",EST!S8)</f>
        <v/>
      </c>
      <c r="U49" s="228"/>
      <c r="V49" s="228"/>
      <c r="W49" s="228"/>
      <c r="X49" s="228"/>
      <c r="Y49" s="20" t="str">
        <f>IF(EST!$C8="","",EST!L8)</f>
        <v/>
      </c>
      <c r="Z49" s="20" t="str">
        <f>IF(EST!$C8="","",EST!M8)</f>
        <v/>
      </c>
      <c r="AA49" s="20" t="str">
        <f>IF(EST!$C8="","",EST!N8)</f>
        <v/>
      </c>
      <c r="AB49" s="20" t="str">
        <f>IF(EST!$C8="","",EST!U8)</f>
        <v/>
      </c>
      <c r="AC49" s="228"/>
      <c r="AD49" s="20" t="str">
        <f>IF(EST!$C8="","",EST!O8)</f>
        <v/>
      </c>
      <c r="AE49" s="20" t="str">
        <f>IF(EST!$C8="","",EST!P8)</f>
        <v/>
      </c>
      <c r="AF49" s="20" t="str">
        <f>IF(EST!$C8="","",EST!Q8)</f>
        <v/>
      </c>
      <c r="AG49" s="228"/>
      <c r="AH49" t="str">
        <f>IF(EST!$C8="","",EST!T8)</f>
        <v/>
      </c>
      <c r="AI49" s="20" t="str">
        <f>IF(EST!$C8="","",EST!V8)</f>
        <v/>
      </c>
      <c r="AJ49" s="228"/>
      <c r="AK49" s="228"/>
      <c r="AL49" s="228"/>
      <c r="AM49" t="str">
        <f>IF(EST!$C8="","",EST!W8)</f>
        <v/>
      </c>
      <c r="AN49" t="str">
        <f>IF(EST!$C8="","",EST!X8)</f>
        <v/>
      </c>
      <c r="AO49" t="str">
        <f>IF(EST!$C8="","",IDENTIF!$C$5)</f>
        <v/>
      </c>
      <c r="AP49" t="str">
        <f>IF(EST!$C8="","",EST!W8)</f>
        <v/>
      </c>
      <c r="AQ49" s="20" t="str">
        <f>IF(EST!$C8="","",EST!B8)</f>
        <v/>
      </c>
      <c r="AR49" s="20" t="str">
        <f>IF(EST!$C8="","",VLOOKUP(AO49,'AUX1'!$B$5:$E$53,3,FALSE))</f>
        <v/>
      </c>
      <c r="AS49" s="20" t="str">
        <f>IF(EST!$C8="","",EST!Z8)</f>
        <v/>
      </c>
      <c r="AT49" s="20" t="str">
        <f>IF(EST!$C8="","",EST!AA8)</f>
        <v/>
      </c>
      <c r="AU49" s="20" t="str">
        <f>IF(EST!$C8="","",EST!AB8)</f>
        <v/>
      </c>
      <c r="AW49" s="184">
        <f t="shared" ref="AW49:AW62" si="56">IF(Y49="",0,Y49)</f>
        <v>0</v>
      </c>
      <c r="AX49" s="184">
        <f t="shared" ref="AX49:AX62" si="57">IF(AA49="",0,AA49)</f>
        <v>0</v>
      </c>
      <c r="AY49" s="185" t="str">
        <f t="shared" si="44"/>
        <v/>
      </c>
      <c r="AZ49" s="232" t="str">
        <f t="shared" si="45"/>
        <v/>
      </c>
      <c r="BA49" s="233">
        <f t="shared" si="46"/>
        <v>0</v>
      </c>
      <c r="BB49" s="233" t="str">
        <f t="shared" si="47"/>
        <v/>
      </c>
      <c r="BC49" s="234">
        <f t="shared" si="48"/>
        <v>0</v>
      </c>
      <c r="BD49" s="185" t="str">
        <f>IF(BC49="","",IF(AH49="","",VLOOKUP(AH49,'AUX1'!$S$6:$U$9,2,0)))</f>
        <v/>
      </c>
      <c r="BE49" s="188" t="str">
        <f t="shared" si="49"/>
        <v/>
      </c>
      <c r="BF49" s="189" t="str">
        <f t="shared" si="50"/>
        <v/>
      </c>
      <c r="BG49" s="189" t="str">
        <f>IF(BA49=0,"",IF(BA49&lt;=300,'AUX1'!$T$12,IF(AND(BA49&gt;300,BA49&lt;=600),'AUX1'!$T$13,IF(AND(BA49&gt;600,BA49&lt;=900),'AUX1'!$T$14,IF(AND(BA49&gt;900,BA49&lt;=1200),'AUX1'!$T$15,IF(AND(BA49&gt;1200,BA49&lt;=1500),'AUX1'!$T$16,IF(BA49&gt;1500,'AUX1'!$T$17)))))))</f>
        <v/>
      </c>
      <c r="BH49" s="235" t="str">
        <f t="shared" si="51"/>
        <v/>
      </c>
      <c r="BI49" s="185" t="str">
        <f t="shared" si="52"/>
        <v/>
      </c>
      <c r="BJ49" s="30" t="str">
        <f>IF(BC49=0,"",IF(BC49&lt;=300,'AUX1'!$T$12,IF(AND(BC49&gt;300,BC49&lt;=600),'AUX1'!$T$13,IF(AND(BC49&gt;600,BC49&lt;=900),'AUX1'!$T$14,IF(AND(BC49&gt;900,BC49&lt;=1200),'AUX1'!$T$15,IF(AND(BC49&gt;1200,BC49&lt;=1500),'AUX1'!$T$16,IF(BC49&gt;1500,'AUX1'!$T$17)))))))</f>
        <v/>
      </c>
      <c r="BK49" s="188" t="str">
        <f>IF(BC49=0,"",IF(AH49="","",VLOOKUP(AH49,'AUX1'!$S$6:$U$9,3,0)))</f>
        <v/>
      </c>
      <c r="BL49" s="190" t="str">
        <f t="shared" si="53"/>
        <v/>
      </c>
      <c r="BM49" s="191" t="str">
        <f t="shared" si="54"/>
        <v/>
      </c>
      <c r="BN49" s="191" t="str">
        <f t="shared" si="54"/>
        <v/>
      </c>
      <c r="BO49" s="236" t="str">
        <f t="shared" si="54"/>
        <v/>
      </c>
      <c r="BP49" s="237" t="str">
        <f t="shared" si="55"/>
        <v/>
      </c>
      <c r="BQ49" s="238" t="str">
        <f t="shared" ref="BQ49:BQ62" si="58">IF(AK49="","",IF(AS49="6.1",AK49,""))</f>
        <v/>
      </c>
      <c r="BR49" s="238" t="str">
        <f t="shared" ref="BR49:BR62" si="59">IF(AK49="","",IF(AS49="6.2",AK49,""))</f>
        <v/>
      </c>
      <c r="BS49" s="239" t="str">
        <f t="shared" ref="BS49:BS62" si="60">IF(AK49="","",IF(AS49="6.3",AK49,""))</f>
        <v/>
      </c>
      <c r="BT49" s="211" t="str">
        <f t="shared" ref="BT49:BT62" si="61">IF(AK49="","",IF(AU49="C-LAB",AK49,""))</f>
        <v/>
      </c>
      <c r="BU49" s="211" t="str">
        <f t="shared" ref="BU49:BU62" si="62">IF(AK49="","",IF(AU49="O-LAB",AK49,""))</f>
        <v/>
      </c>
      <c r="BV49" s="211" t="str">
        <f t="shared" ref="BV49:BV62" si="63">IF(AK49="","",IF(AU49="C-AEX",AK49,""))</f>
        <v/>
      </c>
      <c r="BW49" s="211" t="str">
        <f t="shared" ref="BW49:BW62" si="64">IF(AK49="","",IF(AU49="O-AEX",AK49,""))</f>
        <v/>
      </c>
      <c r="BX49" s="211" t="str">
        <f t="shared" ref="BX49:BX62" si="65">IF(AK49="","",IF(AU49="M-CC",AK49,""))</f>
        <v/>
      </c>
    </row>
    <row r="50" spans="2:76" ht="15.75" customHeight="1" x14ac:dyDescent="0.25">
      <c r="B50" s="179">
        <v>3</v>
      </c>
      <c r="C50" t="str">
        <f>IF(EST!$C9="","",EST!C9)</f>
        <v/>
      </c>
      <c r="G50" t="str">
        <f>IF(EST!$C9="","",EST!G9)</f>
        <v/>
      </c>
      <c r="H50" t="str">
        <f>IF(EST!$C9="","",EST!H9)</f>
        <v/>
      </c>
      <c r="I50" t="str">
        <f>IF(EST!$C9="","",EST!I9)</f>
        <v/>
      </c>
      <c r="J50" s="228"/>
      <c r="K50" s="228"/>
      <c r="L50" t="str">
        <f>IF(EST!$C9="","",EST!J9)</f>
        <v/>
      </c>
      <c r="M50" t="str">
        <f>IF(EST!$C9="","",EST!K9)</f>
        <v/>
      </c>
      <c r="N50" s="228"/>
      <c r="O50" s="229"/>
      <c r="P50" s="249"/>
      <c r="Q50" s="229"/>
      <c r="R50" s="249"/>
      <c r="S50" s="250" t="str">
        <f>IF(EST!$C9="","",EST!R9)</f>
        <v/>
      </c>
      <c r="T50" s="250" t="str">
        <f>IF(EST!$C9="","",EST!S9)</f>
        <v/>
      </c>
      <c r="U50" s="228"/>
      <c r="V50" s="228"/>
      <c r="W50" s="228"/>
      <c r="X50" s="228"/>
      <c r="Y50" s="20" t="str">
        <f>IF(EST!$C9="","",EST!L9)</f>
        <v/>
      </c>
      <c r="Z50" s="20" t="str">
        <f>IF(EST!$C9="","",EST!M9)</f>
        <v/>
      </c>
      <c r="AA50" s="20" t="str">
        <f>IF(EST!$C9="","",EST!N9)</f>
        <v/>
      </c>
      <c r="AB50" s="20" t="str">
        <f>IF(EST!$C9="","",EST!U9)</f>
        <v/>
      </c>
      <c r="AC50" s="228"/>
      <c r="AD50" s="20" t="str">
        <f>IF(EST!$C9="","",EST!O9)</f>
        <v/>
      </c>
      <c r="AE50" s="20" t="str">
        <f>IF(EST!$C9="","",EST!P9)</f>
        <v/>
      </c>
      <c r="AF50" s="20" t="str">
        <f>IF(EST!$C9="","",EST!Q9)</f>
        <v/>
      </c>
      <c r="AG50" s="228"/>
      <c r="AH50" t="str">
        <f>IF(EST!$C9="","",EST!T9)</f>
        <v/>
      </c>
      <c r="AI50" s="20" t="str">
        <f>IF(EST!$C9="","",EST!V9)</f>
        <v/>
      </c>
      <c r="AJ50" s="228"/>
      <c r="AK50" s="228"/>
      <c r="AL50" s="228"/>
      <c r="AM50" t="str">
        <f>IF(EST!$C9="","",EST!W9)</f>
        <v/>
      </c>
      <c r="AN50" t="str">
        <f>IF(EST!$C9="","",EST!X9)</f>
        <v/>
      </c>
      <c r="AO50" t="str">
        <f>IF(EST!$C9="","",IDENTIF!$C$5)</f>
        <v/>
      </c>
      <c r="AP50" t="str">
        <f>IF(EST!$C9="","",EST!W9)</f>
        <v/>
      </c>
      <c r="AQ50" s="20" t="str">
        <f>IF(EST!$C9="","",EST!B9)</f>
        <v/>
      </c>
      <c r="AR50" s="20" t="str">
        <f>IF(EST!$C9="","",VLOOKUP(AO50,'AUX1'!$B$5:$E$53,3,FALSE))</f>
        <v/>
      </c>
      <c r="AS50" s="20" t="str">
        <f>IF(EST!$C9="","",EST!Z9)</f>
        <v/>
      </c>
      <c r="AT50" s="20" t="str">
        <f>IF(EST!$C9="","",EST!AA9)</f>
        <v/>
      </c>
      <c r="AU50" s="20" t="str">
        <f>IF(EST!$C9="","",EST!AB9)</f>
        <v/>
      </c>
      <c r="AW50" s="184">
        <f t="shared" si="56"/>
        <v>0</v>
      </c>
      <c r="AX50" s="184">
        <f t="shared" si="57"/>
        <v>0</v>
      </c>
      <c r="AY50" s="185" t="str">
        <f t="shared" si="44"/>
        <v/>
      </c>
      <c r="AZ50" s="232" t="str">
        <f t="shared" si="45"/>
        <v/>
      </c>
      <c r="BA50" s="233">
        <f t="shared" si="46"/>
        <v>0</v>
      </c>
      <c r="BB50" s="233" t="str">
        <f t="shared" si="47"/>
        <v/>
      </c>
      <c r="BC50" s="234">
        <f t="shared" si="48"/>
        <v>0</v>
      </c>
      <c r="BD50" s="185" t="str">
        <f>IF(BC50="","",IF(AH50="","",VLOOKUP(AH50,'AUX1'!$S$6:$U$9,2,0)))</f>
        <v/>
      </c>
      <c r="BE50" s="188" t="str">
        <f t="shared" si="49"/>
        <v/>
      </c>
      <c r="BF50" s="189" t="str">
        <f t="shared" si="50"/>
        <v/>
      </c>
      <c r="BG50" s="189" t="str">
        <f>IF(BA50=0,"",IF(BA50&lt;=300,'AUX1'!$T$12,IF(AND(BA50&gt;300,BA50&lt;=600),'AUX1'!$T$13,IF(AND(BA50&gt;600,BA50&lt;=900),'AUX1'!$T$14,IF(AND(BA50&gt;900,BA50&lt;=1200),'AUX1'!$T$15,IF(AND(BA50&gt;1200,BA50&lt;=1500),'AUX1'!$T$16,IF(BA50&gt;1500,'AUX1'!$T$17)))))))</f>
        <v/>
      </c>
      <c r="BH50" s="235" t="str">
        <f t="shared" si="51"/>
        <v/>
      </c>
      <c r="BI50" s="185" t="str">
        <f t="shared" si="52"/>
        <v/>
      </c>
      <c r="BJ50" s="30" t="str">
        <f>IF(BC50=0,"",IF(BC50&lt;=300,'AUX1'!$T$12,IF(AND(BC50&gt;300,BC50&lt;=600),'AUX1'!$T$13,IF(AND(BC50&gt;600,BC50&lt;=900),'AUX1'!$T$14,IF(AND(BC50&gt;900,BC50&lt;=1200),'AUX1'!$T$15,IF(AND(BC50&gt;1200,BC50&lt;=1500),'AUX1'!$T$16,IF(BC50&gt;1500,'AUX1'!$T$17)))))))</f>
        <v/>
      </c>
      <c r="BK50" s="188" t="str">
        <f>IF(BC50=0,"",IF(AH50="","",VLOOKUP(AH50,'AUX1'!$S$6:$U$9,3,0)))</f>
        <v/>
      </c>
      <c r="BL50" s="190" t="str">
        <f t="shared" si="53"/>
        <v/>
      </c>
      <c r="BM50" s="191" t="str">
        <f t="shared" si="54"/>
        <v/>
      </c>
      <c r="BN50" s="191" t="str">
        <f t="shared" si="54"/>
        <v/>
      </c>
      <c r="BO50" s="236" t="str">
        <f t="shared" si="54"/>
        <v/>
      </c>
      <c r="BP50" s="237" t="str">
        <f t="shared" si="55"/>
        <v/>
      </c>
      <c r="BQ50" s="238" t="str">
        <f t="shared" si="58"/>
        <v/>
      </c>
      <c r="BR50" s="238" t="str">
        <f t="shared" si="59"/>
        <v/>
      </c>
      <c r="BS50" s="239" t="str">
        <f t="shared" si="60"/>
        <v/>
      </c>
      <c r="BT50" s="211" t="str">
        <f t="shared" si="61"/>
        <v/>
      </c>
      <c r="BU50" s="211" t="str">
        <f t="shared" si="62"/>
        <v/>
      </c>
      <c r="BV50" s="211" t="str">
        <f t="shared" si="63"/>
        <v/>
      </c>
      <c r="BW50" s="211" t="str">
        <f t="shared" si="64"/>
        <v/>
      </c>
      <c r="BX50" s="211" t="str">
        <f t="shared" si="65"/>
        <v/>
      </c>
    </row>
    <row r="51" spans="2:76" ht="15.75" customHeight="1" x14ac:dyDescent="0.25">
      <c r="B51" s="179">
        <v>4</v>
      </c>
      <c r="C51" t="str">
        <f>IF(EST!$C10="","",EST!C10)</f>
        <v/>
      </c>
      <c r="G51" t="str">
        <f>IF(EST!$C10="","",EST!G10)</f>
        <v/>
      </c>
      <c r="H51" t="str">
        <f>IF(EST!$C10="","",EST!H10)</f>
        <v/>
      </c>
      <c r="I51" t="str">
        <f>IF(EST!$C10="","",EST!I10)</f>
        <v/>
      </c>
      <c r="J51" s="228"/>
      <c r="K51" s="228"/>
      <c r="L51" t="str">
        <f>IF(EST!$C10="","",EST!J10)</f>
        <v/>
      </c>
      <c r="M51" t="str">
        <f>IF(EST!$C10="","",EST!K10)</f>
        <v/>
      </c>
      <c r="N51" s="228"/>
      <c r="O51" s="229"/>
      <c r="P51" s="249"/>
      <c r="Q51" s="229"/>
      <c r="R51" s="249"/>
      <c r="S51" s="250" t="str">
        <f>IF(EST!$C10="","",EST!R10)</f>
        <v/>
      </c>
      <c r="T51" s="250" t="str">
        <f>IF(EST!$C10="","",EST!S10)</f>
        <v/>
      </c>
      <c r="U51" s="228"/>
      <c r="V51" s="228"/>
      <c r="W51" s="228"/>
      <c r="X51" s="228"/>
      <c r="Y51" s="20" t="str">
        <f>IF(EST!$C10="","",EST!L10)</f>
        <v/>
      </c>
      <c r="Z51" s="20" t="str">
        <f>IF(EST!$C10="","",EST!M10)</f>
        <v/>
      </c>
      <c r="AA51" s="20" t="str">
        <f>IF(EST!$C10="","",EST!N10)</f>
        <v/>
      </c>
      <c r="AB51" s="20" t="str">
        <f>IF(EST!$C10="","",EST!U10)</f>
        <v/>
      </c>
      <c r="AC51" s="228"/>
      <c r="AD51" s="20" t="str">
        <f>IF(EST!$C10="","",EST!O10)</f>
        <v/>
      </c>
      <c r="AE51" s="20" t="str">
        <f>IF(EST!$C10="","",EST!P10)</f>
        <v/>
      </c>
      <c r="AF51" s="20" t="str">
        <f>IF(EST!$C10="","",EST!Q10)</f>
        <v/>
      </c>
      <c r="AG51" s="228"/>
      <c r="AH51" t="str">
        <f>IF(EST!$C10="","",EST!T10)</f>
        <v/>
      </c>
      <c r="AI51" s="20" t="str">
        <f>IF(EST!$C10="","",EST!V10)</f>
        <v/>
      </c>
      <c r="AJ51" s="228"/>
      <c r="AK51" s="228"/>
      <c r="AL51" s="228"/>
      <c r="AM51" t="str">
        <f>IF(EST!$C10="","",EST!W10)</f>
        <v/>
      </c>
      <c r="AN51" t="str">
        <f>IF(EST!$C10="","",EST!X10)</f>
        <v/>
      </c>
      <c r="AO51" t="str">
        <f>IF(EST!$C10="","",IDENTIF!$C$5)</f>
        <v/>
      </c>
      <c r="AP51" t="str">
        <f>IF(EST!$C10="","",EST!W10)</f>
        <v/>
      </c>
      <c r="AQ51" s="20" t="str">
        <f>IF(EST!$C10="","",EST!B10)</f>
        <v/>
      </c>
      <c r="AR51" s="20" t="str">
        <f>IF(EST!$C10="","",VLOOKUP(AO51,'AUX1'!$B$5:$E$53,3,FALSE))</f>
        <v/>
      </c>
      <c r="AS51" s="20" t="str">
        <f>IF(EST!$C10="","",EST!Z10)</f>
        <v/>
      </c>
      <c r="AT51" s="20" t="str">
        <f>IF(EST!$C10="","",EST!AA10)</f>
        <v/>
      </c>
      <c r="AU51" s="20" t="str">
        <f>IF(EST!$C10="","",EST!AB10)</f>
        <v/>
      </c>
      <c r="AW51" s="184">
        <f t="shared" si="56"/>
        <v>0</v>
      </c>
      <c r="AX51" s="184">
        <f t="shared" si="57"/>
        <v>0</v>
      </c>
      <c r="AY51" s="185" t="str">
        <f t="shared" si="44"/>
        <v/>
      </c>
      <c r="AZ51" s="232" t="str">
        <f t="shared" si="45"/>
        <v/>
      </c>
      <c r="BA51" s="233">
        <f t="shared" si="46"/>
        <v>0</v>
      </c>
      <c r="BB51" s="233" t="str">
        <f t="shared" si="47"/>
        <v/>
      </c>
      <c r="BC51" s="234">
        <f t="shared" si="48"/>
        <v>0</v>
      </c>
      <c r="BD51" s="185" t="str">
        <f>IF(BC51="","",IF(AH51="","",VLOOKUP(AH51,'AUX1'!$S$6:$U$9,2,0)))</f>
        <v/>
      </c>
      <c r="BE51" s="188" t="str">
        <f t="shared" si="49"/>
        <v/>
      </c>
      <c r="BF51" s="189" t="str">
        <f t="shared" si="50"/>
        <v/>
      </c>
      <c r="BG51" s="189" t="str">
        <f>IF(BA51=0,"",IF(BA51&lt;=300,'AUX1'!$T$12,IF(AND(BA51&gt;300,BA51&lt;=600),'AUX1'!$T$13,IF(AND(BA51&gt;600,BA51&lt;=900),'AUX1'!$T$14,IF(AND(BA51&gt;900,BA51&lt;=1200),'AUX1'!$T$15,IF(AND(BA51&gt;1200,BA51&lt;=1500),'AUX1'!$T$16,IF(BA51&gt;1500,'AUX1'!$T$17)))))))</f>
        <v/>
      </c>
      <c r="BH51" s="235" t="str">
        <f t="shared" si="51"/>
        <v/>
      </c>
      <c r="BI51" s="185" t="str">
        <f t="shared" si="52"/>
        <v/>
      </c>
      <c r="BJ51" s="30" t="str">
        <f>IF(BC51=0,"",IF(BC51&lt;=300,'AUX1'!$T$12,IF(AND(BC51&gt;300,BC51&lt;=600),'AUX1'!$T$13,IF(AND(BC51&gt;600,BC51&lt;=900),'AUX1'!$T$14,IF(AND(BC51&gt;900,BC51&lt;=1200),'AUX1'!$T$15,IF(AND(BC51&gt;1200,BC51&lt;=1500),'AUX1'!$T$16,IF(BC51&gt;1500,'AUX1'!$T$17)))))))</f>
        <v/>
      </c>
      <c r="BK51" s="188" t="str">
        <f>IF(BC51=0,"",IF(AH51="","",VLOOKUP(AH51,'AUX1'!$S$6:$U$9,3,0)))</f>
        <v/>
      </c>
      <c r="BL51" s="190" t="str">
        <f t="shared" si="53"/>
        <v/>
      </c>
      <c r="BM51" s="191" t="str">
        <f t="shared" si="54"/>
        <v/>
      </c>
      <c r="BN51" s="191" t="str">
        <f t="shared" si="54"/>
        <v/>
      </c>
      <c r="BO51" s="236" t="str">
        <f t="shared" si="54"/>
        <v/>
      </c>
      <c r="BP51" s="237" t="str">
        <f t="shared" si="55"/>
        <v/>
      </c>
      <c r="BQ51" s="238" t="str">
        <f t="shared" si="58"/>
        <v/>
      </c>
      <c r="BR51" s="238" t="str">
        <f t="shared" si="59"/>
        <v/>
      </c>
      <c r="BS51" s="239" t="str">
        <f t="shared" si="60"/>
        <v/>
      </c>
      <c r="BT51" s="211" t="str">
        <f t="shared" si="61"/>
        <v/>
      </c>
      <c r="BU51" s="211" t="str">
        <f t="shared" si="62"/>
        <v/>
      </c>
      <c r="BV51" s="211" t="str">
        <f t="shared" si="63"/>
        <v/>
      </c>
      <c r="BW51" s="211" t="str">
        <f t="shared" si="64"/>
        <v/>
      </c>
      <c r="BX51" s="211" t="str">
        <f t="shared" si="65"/>
        <v/>
      </c>
    </row>
    <row r="52" spans="2:76" ht="15.75" customHeight="1" x14ac:dyDescent="0.25">
      <c r="B52" s="179">
        <v>5</v>
      </c>
      <c r="C52" t="str">
        <f>IF(EST!$C11="","",EST!C11)</f>
        <v/>
      </c>
      <c r="G52" t="str">
        <f>IF(EST!$C11="","",EST!G11)</f>
        <v/>
      </c>
      <c r="H52" t="str">
        <f>IF(EST!$C11="","",EST!H11)</f>
        <v/>
      </c>
      <c r="I52" t="str">
        <f>IF(EST!$C11="","",EST!I11)</f>
        <v/>
      </c>
      <c r="J52" s="228"/>
      <c r="K52" s="228"/>
      <c r="L52" t="str">
        <f>IF(EST!$C11="","",EST!J11)</f>
        <v/>
      </c>
      <c r="M52" t="str">
        <f>IF(EST!$C11="","",EST!K11)</f>
        <v/>
      </c>
      <c r="N52" s="228"/>
      <c r="O52" s="229"/>
      <c r="P52" s="249"/>
      <c r="Q52" s="229"/>
      <c r="R52" s="249"/>
      <c r="S52" s="250" t="str">
        <f>IF(EST!$C11="","",EST!R11)</f>
        <v/>
      </c>
      <c r="T52" s="250" t="str">
        <f>IF(EST!$C11="","",EST!S11)</f>
        <v/>
      </c>
      <c r="U52" s="228"/>
      <c r="V52" s="228"/>
      <c r="W52" s="228"/>
      <c r="X52" s="228"/>
      <c r="Y52" s="20" t="str">
        <f>IF(EST!$C11="","",EST!L11)</f>
        <v/>
      </c>
      <c r="Z52" s="20" t="str">
        <f>IF(EST!$C11="","",EST!M11)</f>
        <v/>
      </c>
      <c r="AA52" s="20" t="str">
        <f>IF(EST!$C11="","",EST!N11)</f>
        <v/>
      </c>
      <c r="AB52" s="20" t="str">
        <f>IF(EST!$C11="","",EST!U11)</f>
        <v/>
      </c>
      <c r="AC52" s="228"/>
      <c r="AD52" s="20" t="str">
        <f>IF(EST!$C11="","",EST!O11)</f>
        <v/>
      </c>
      <c r="AE52" s="20" t="str">
        <f>IF(EST!$C11="","",EST!P11)</f>
        <v/>
      </c>
      <c r="AF52" s="20" t="str">
        <f>IF(EST!$C11="","",EST!Q11)</f>
        <v/>
      </c>
      <c r="AG52" s="228"/>
      <c r="AH52" t="str">
        <f>IF(EST!$C11="","",EST!T11)</f>
        <v/>
      </c>
      <c r="AI52" s="20" t="str">
        <f>IF(EST!$C11="","",EST!V11)</f>
        <v/>
      </c>
      <c r="AJ52" s="228"/>
      <c r="AK52" s="228"/>
      <c r="AL52" s="228"/>
      <c r="AM52" t="str">
        <f>IF(EST!$C11="","",EST!W11)</f>
        <v/>
      </c>
      <c r="AN52" t="str">
        <f>IF(EST!$C11="","",EST!X11)</f>
        <v/>
      </c>
      <c r="AO52" t="str">
        <f>IF(EST!$C11="","",IDENTIF!$C$5)</f>
        <v/>
      </c>
      <c r="AP52" t="str">
        <f>IF(EST!$C11="","",EST!W11)</f>
        <v/>
      </c>
      <c r="AQ52" s="20" t="str">
        <f>IF(EST!$C11="","",EST!B11)</f>
        <v/>
      </c>
      <c r="AR52" s="20" t="str">
        <f>IF(EST!$C11="","",VLOOKUP(AO52,'AUX1'!$B$5:$E$53,3,FALSE))</f>
        <v/>
      </c>
      <c r="AS52" s="20" t="str">
        <f>IF(EST!$C11="","",EST!Z11)</f>
        <v/>
      </c>
      <c r="AT52" s="20" t="str">
        <f>IF(EST!$C11="","",EST!AA11)</f>
        <v/>
      </c>
      <c r="AU52" s="20" t="str">
        <f>IF(EST!$C11="","",EST!AB11)</f>
        <v/>
      </c>
      <c r="AW52" s="184">
        <f t="shared" si="56"/>
        <v>0</v>
      </c>
      <c r="AX52" s="184">
        <f t="shared" si="57"/>
        <v>0</v>
      </c>
      <c r="AY52" s="185" t="str">
        <f t="shared" si="44"/>
        <v/>
      </c>
      <c r="AZ52" s="232" t="str">
        <f t="shared" si="45"/>
        <v/>
      </c>
      <c r="BA52" s="233">
        <f t="shared" si="46"/>
        <v>0</v>
      </c>
      <c r="BB52" s="233" t="str">
        <f t="shared" si="47"/>
        <v/>
      </c>
      <c r="BC52" s="234">
        <f t="shared" si="48"/>
        <v>0</v>
      </c>
      <c r="BD52" s="185" t="str">
        <f>IF(BC52="","",IF(AH52="","",VLOOKUP(AH52,'AUX1'!$S$6:$U$9,2,0)))</f>
        <v/>
      </c>
      <c r="BE52" s="188" t="str">
        <f t="shared" si="49"/>
        <v/>
      </c>
      <c r="BF52" s="189" t="str">
        <f t="shared" si="50"/>
        <v/>
      </c>
      <c r="BG52" s="189" t="str">
        <f>IF(BA52=0,"",IF(BA52&lt;=300,'AUX1'!$T$12,IF(AND(BA52&gt;300,BA52&lt;=600),'AUX1'!$T$13,IF(AND(BA52&gt;600,BA52&lt;=900),'AUX1'!$T$14,IF(AND(BA52&gt;900,BA52&lt;=1200),'AUX1'!$T$15,IF(AND(BA52&gt;1200,BA52&lt;=1500),'AUX1'!$T$16,IF(BA52&gt;1500,'AUX1'!$T$17)))))))</f>
        <v/>
      </c>
      <c r="BH52" s="235" t="str">
        <f t="shared" si="51"/>
        <v/>
      </c>
      <c r="BI52" s="185" t="str">
        <f t="shared" si="52"/>
        <v/>
      </c>
      <c r="BJ52" s="30" t="str">
        <f>IF(BC52=0,"",IF(BC52&lt;=300,'AUX1'!$T$12,IF(AND(BC52&gt;300,BC52&lt;=600),'AUX1'!$T$13,IF(AND(BC52&gt;600,BC52&lt;=900),'AUX1'!$T$14,IF(AND(BC52&gt;900,BC52&lt;=1200),'AUX1'!$T$15,IF(AND(BC52&gt;1200,BC52&lt;=1500),'AUX1'!$T$16,IF(BC52&gt;1500,'AUX1'!$T$17)))))))</f>
        <v/>
      </c>
      <c r="BK52" s="188" t="str">
        <f>IF(BC52=0,"",IF(AH52="","",VLOOKUP(AH52,'AUX1'!$S$6:$U$9,3,0)))</f>
        <v/>
      </c>
      <c r="BL52" s="190" t="str">
        <f t="shared" si="53"/>
        <v/>
      </c>
      <c r="BM52" s="191" t="str">
        <f t="shared" si="54"/>
        <v/>
      </c>
      <c r="BN52" s="191" t="str">
        <f t="shared" si="54"/>
        <v/>
      </c>
      <c r="BO52" s="236" t="str">
        <f t="shared" si="54"/>
        <v/>
      </c>
      <c r="BP52" s="237" t="str">
        <f t="shared" si="55"/>
        <v/>
      </c>
      <c r="BQ52" s="238" t="str">
        <f t="shared" si="58"/>
        <v/>
      </c>
      <c r="BR52" s="238" t="str">
        <f t="shared" si="59"/>
        <v/>
      </c>
      <c r="BS52" s="239" t="str">
        <f t="shared" si="60"/>
        <v/>
      </c>
      <c r="BT52" s="211" t="str">
        <f t="shared" si="61"/>
        <v/>
      </c>
      <c r="BU52" s="211" t="str">
        <f t="shared" si="62"/>
        <v/>
      </c>
      <c r="BV52" s="211" t="str">
        <f t="shared" si="63"/>
        <v/>
      </c>
      <c r="BW52" s="211" t="str">
        <f t="shared" si="64"/>
        <v/>
      </c>
      <c r="BX52" s="211" t="str">
        <f t="shared" si="65"/>
        <v/>
      </c>
    </row>
    <row r="53" spans="2:76" ht="15.75" customHeight="1" x14ac:dyDescent="0.25">
      <c r="B53" s="179">
        <v>6</v>
      </c>
      <c r="C53" t="str">
        <f>IF(EST!$C12="","",EST!C12)</f>
        <v/>
      </c>
      <c r="G53" t="str">
        <f>IF(EST!$C12="","",EST!G12)</f>
        <v/>
      </c>
      <c r="H53" t="str">
        <f>IF(EST!$C12="","",EST!H12)</f>
        <v/>
      </c>
      <c r="I53" t="str">
        <f>IF(EST!$C12="","",EST!I12)</f>
        <v/>
      </c>
      <c r="J53" s="228"/>
      <c r="K53" s="228"/>
      <c r="L53" t="str">
        <f>IF(EST!$C12="","",EST!J12)</f>
        <v/>
      </c>
      <c r="M53" t="str">
        <f>IF(EST!$C12="","",EST!K12)</f>
        <v/>
      </c>
      <c r="N53" s="228"/>
      <c r="O53" s="229"/>
      <c r="P53" s="249"/>
      <c r="Q53" s="229"/>
      <c r="R53" s="249"/>
      <c r="S53" s="250" t="str">
        <f>IF(EST!$C12="","",EST!R12)</f>
        <v/>
      </c>
      <c r="T53" s="250" t="str">
        <f>IF(EST!$C12="","",EST!S12)</f>
        <v/>
      </c>
      <c r="U53" s="228"/>
      <c r="V53" s="228"/>
      <c r="W53" s="228"/>
      <c r="X53" s="228"/>
      <c r="Y53" s="20" t="str">
        <f>IF(EST!$C12="","",EST!L12)</f>
        <v/>
      </c>
      <c r="Z53" s="20" t="str">
        <f>IF(EST!$C12="","",EST!M12)</f>
        <v/>
      </c>
      <c r="AA53" s="20" t="str">
        <f>IF(EST!$C12="","",EST!N12)</f>
        <v/>
      </c>
      <c r="AB53" s="20" t="str">
        <f>IF(EST!$C12="","",EST!U12)</f>
        <v/>
      </c>
      <c r="AC53" s="228"/>
      <c r="AD53" s="20" t="str">
        <f>IF(EST!$C12="","",EST!O12)</f>
        <v/>
      </c>
      <c r="AE53" s="20" t="str">
        <f>IF(EST!$C12="","",EST!P12)</f>
        <v/>
      </c>
      <c r="AF53" s="20" t="str">
        <f>IF(EST!$C12="","",EST!Q12)</f>
        <v/>
      </c>
      <c r="AG53" s="228"/>
      <c r="AH53" t="str">
        <f>IF(EST!$C12="","",EST!T12)</f>
        <v/>
      </c>
      <c r="AI53" s="20" t="str">
        <f>IF(EST!$C12="","",EST!V12)</f>
        <v/>
      </c>
      <c r="AJ53" s="228"/>
      <c r="AK53" s="228"/>
      <c r="AL53" s="228"/>
      <c r="AM53" t="str">
        <f>IF(EST!$C12="","",EST!W12)</f>
        <v/>
      </c>
      <c r="AN53" t="str">
        <f>IF(EST!$C12="","",EST!X12)</f>
        <v/>
      </c>
      <c r="AO53" t="str">
        <f>IF(EST!$C12="","",IDENTIF!$C$5)</f>
        <v/>
      </c>
      <c r="AP53" t="str">
        <f>IF(EST!$C12="","",EST!W12)</f>
        <v/>
      </c>
      <c r="AQ53" s="20" t="str">
        <f>IF(EST!$C12="","",EST!B12)</f>
        <v/>
      </c>
      <c r="AR53" s="20" t="str">
        <f>IF(EST!$C12="","",VLOOKUP(AO53,'AUX1'!$B$5:$E$53,3,FALSE))</f>
        <v/>
      </c>
      <c r="AS53" s="20" t="str">
        <f>IF(EST!$C12="","",EST!Z12)</f>
        <v/>
      </c>
      <c r="AT53" s="20" t="str">
        <f>IF(EST!$C12="","",EST!AA12)</f>
        <v/>
      </c>
      <c r="AU53" s="20" t="str">
        <f>IF(EST!$C12="","",EST!AB12)</f>
        <v/>
      </c>
      <c r="AW53" s="184">
        <f t="shared" si="56"/>
        <v>0</v>
      </c>
      <c r="AX53" s="184">
        <f t="shared" si="57"/>
        <v>0</v>
      </c>
      <c r="AY53" s="185" t="str">
        <f t="shared" si="44"/>
        <v/>
      </c>
      <c r="AZ53" s="232" t="str">
        <f t="shared" si="45"/>
        <v/>
      </c>
      <c r="BA53" s="233">
        <f t="shared" si="46"/>
        <v>0</v>
      </c>
      <c r="BB53" s="233" t="str">
        <f t="shared" si="47"/>
        <v/>
      </c>
      <c r="BC53" s="234">
        <f t="shared" si="48"/>
        <v>0</v>
      </c>
      <c r="BD53" s="185" t="str">
        <f>IF(BC53="","",IF(AH53="","",VLOOKUP(AH53,'AUX1'!$S$6:$U$9,2,0)))</f>
        <v/>
      </c>
      <c r="BE53" s="188" t="str">
        <f t="shared" si="49"/>
        <v/>
      </c>
      <c r="BF53" s="189" t="str">
        <f t="shared" si="50"/>
        <v/>
      </c>
      <c r="BG53" s="189" t="str">
        <f>IF(BA53=0,"",IF(BA53&lt;=300,'AUX1'!$T$12,IF(AND(BA53&gt;300,BA53&lt;=600),'AUX1'!$T$13,IF(AND(BA53&gt;600,BA53&lt;=900),'AUX1'!$T$14,IF(AND(BA53&gt;900,BA53&lt;=1200),'AUX1'!$T$15,IF(AND(BA53&gt;1200,BA53&lt;=1500),'AUX1'!$T$16,IF(BA53&gt;1500,'AUX1'!$T$17)))))))</f>
        <v/>
      </c>
      <c r="BH53" s="235" t="str">
        <f t="shared" si="51"/>
        <v/>
      </c>
      <c r="BI53" s="185" t="str">
        <f t="shared" si="52"/>
        <v/>
      </c>
      <c r="BJ53" s="30" t="str">
        <f>IF(BC53=0,"",IF(BC53&lt;=300,'AUX1'!$T$12,IF(AND(BC53&gt;300,BC53&lt;=600),'AUX1'!$T$13,IF(AND(BC53&gt;600,BC53&lt;=900),'AUX1'!$T$14,IF(AND(BC53&gt;900,BC53&lt;=1200),'AUX1'!$T$15,IF(AND(BC53&gt;1200,BC53&lt;=1500),'AUX1'!$T$16,IF(BC53&gt;1500,'AUX1'!$T$17)))))))</f>
        <v/>
      </c>
      <c r="BK53" s="188" t="str">
        <f>IF(BC53=0,"",IF(AH53="","",VLOOKUP(AH53,'AUX1'!$S$6:$U$9,3,0)))</f>
        <v/>
      </c>
      <c r="BL53" s="190" t="str">
        <f t="shared" si="53"/>
        <v/>
      </c>
      <c r="BM53" s="191" t="str">
        <f t="shared" si="54"/>
        <v/>
      </c>
      <c r="BN53" s="191" t="str">
        <f t="shared" si="54"/>
        <v/>
      </c>
      <c r="BO53" s="236" t="str">
        <f t="shared" si="54"/>
        <v/>
      </c>
      <c r="BP53" s="237" t="str">
        <f t="shared" si="55"/>
        <v/>
      </c>
      <c r="BQ53" s="238" t="str">
        <f t="shared" si="58"/>
        <v/>
      </c>
      <c r="BR53" s="238" t="str">
        <f t="shared" si="59"/>
        <v/>
      </c>
      <c r="BS53" s="239" t="str">
        <f t="shared" si="60"/>
        <v/>
      </c>
      <c r="BT53" s="211" t="str">
        <f t="shared" si="61"/>
        <v/>
      </c>
      <c r="BU53" s="211" t="str">
        <f t="shared" si="62"/>
        <v/>
      </c>
      <c r="BV53" s="211" t="str">
        <f t="shared" si="63"/>
        <v/>
      </c>
      <c r="BW53" s="211" t="str">
        <f t="shared" si="64"/>
        <v/>
      </c>
      <c r="BX53" s="211" t="str">
        <f t="shared" si="65"/>
        <v/>
      </c>
    </row>
    <row r="54" spans="2:76" ht="15.75" customHeight="1" x14ac:dyDescent="0.25">
      <c r="B54" s="179">
        <v>7</v>
      </c>
      <c r="C54" t="str">
        <f>IF(EST!$C13="","",EST!C13)</f>
        <v/>
      </c>
      <c r="G54" t="str">
        <f>IF(EST!$C13="","",EST!G13)</f>
        <v/>
      </c>
      <c r="H54" t="str">
        <f>IF(EST!$C13="","",EST!H13)</f>
        <v/>
      </c>
      <c r="I54" t="str">
        <f>IF(EST!$C13="","",EST!I13)</f>
        <v/>
      </c>
      <c r="J54" s="228"/>
      <c r="K54" s="228"/>
      <c r="L54" t="str">
        <f>IF(EST!$C13="","",EST!J13)</f>
        <v/>
      </c>
      <c r="M54" t="str">
        <f>IF(EST!$C13="","",EST!K13)</f>
        <v/>
      </c>
      <c r="N54" s="228"/>
      <c r="O54" s="229"/>
      <c r="P54" s="249"/>
      <c r="Q54" s="229"/>
      <c r="R54" s="249"/>
      <c r="S54" s="250" t="str">
        <f>IF(EST!$C13="","",EST!R13)</f>
        <v/>
      </c>
      <c r="T54" s="250" t="str">
        <f>IF(EST!$C13="","",EST!S13)</f>
        <v/>
      </c>
      <c r="U54" s="228"/>
      <c r="V54" s="228"/>
      <c r="W54" s="228"/>
      <c r="X54" s="228"/>
      <c r="Y54" s="20" t="str">
        <f>IF(EST!$C13="","",EST!L13)</f>
        <v/>
      </c>
      <c r="Z54" s="20" t="str">
        <f>IF(EST!$C13="","",EST!M13)</f>
        <v/>
      </c>
      <c r="AA54" s="20" t="str">
        <f>IF(EST!$C13="","",EST!N13)</f>
        <v/>
      </c>
      <c r="AB54" s="20" t="str">
        <f>IF(EST!$C13="","",EST!U13)</f>
        <v/>
      </c>
      <c r="AC54" s="228"/>
      <c r="AD54" s="20" t="str">
        <f>IF(EST!$C13="","",EST!O13)</f>
        <v/>
      </c>
      <c r="AE54" s="20" t="str">
        <f>IF(EST!$C13="","",EST!P13)</f>
        <v/>
      </c>
      <c r="AF54" s="20" t="str">
        <f>IF(EST!$C13="","",EST!Q13)</f>
        <v/>
      </c>
      <c r="AG54" s="228"/>
      <c r="AH54" t="str">
        <f>IF(EST!$C13="","",EST!T13)</f>
        <v/>
      </c>
      <c r="AI54" s="20" t="str">
        <f>IF(EST!$C13="","",EST!V13)</f>
        <v/>
      </c>
      <c r="AJ54" s="228"/>
      <c r="AK54" s="228"/>
      <c r="AL54" s="228"/>
      <c r="AM54" t="str">
        <f>IF(EST!$C13="","",EST!W13)</f>
        <v/>
      </c>
      <c r="AN54" t="str">
        <f>IF(EST!$C13="","",EST!X13)</f>
        <v/>
      </c>
      <c r="AO54" t="str">
        <f>IF(EST!$C13="","",IDENTIF!$C$5)</f>
        <v/>
      </c>
      <c r="AP54" t="str">
        <f>IF(EST!$C13="","",EST!W13)</f>
        <v/>
      </c>
      <c r="AQ54" s="20" t="str">
        <f>IF(EST!$C13="","",EST!B13)</f>
        <v/>
      </c>
      <c r="AR54" s="20" t="str">
        <f>IF(EST!$C13="","",VLOOKUP(AO54,'AUX1'!$B$5:$E$53,3,FALSE))</f>
        <v/>
      </c>
      <c r="AS54" s="20" t="str">
        <f>IF(EST!$C13="","",EST!Z13)</f>
        <v/>
      </c>
      <c r="AT54" s="20" t="str">
        <f>IF(EST!$C13="","",EST!AA13)</f>
        <v/>
      </c>
      <c r="AU54" s="20" t="str">
        <f>IF(EST!$C13="","",EST!AB13)</f>
        <v/>
      </c>
      <c r="AW54" s="184">
        <f t="shared" si="56"/>
        <v>0</v>
      </c>
      <c r="AX54" s="184">
        <f t="shared" si="57"/>
        <v>0</v>
      </c>
      <c r="AY54" s="185" t="str">
        <f t="shared" si="44"/>
        <v/>
      </c>
      <c r="AZ54" s="232" t="str">
        <f t="shared" si="45"/>
        <v/>
      </c>
      <c r="BA54" s="233">
        <f t="shared" si="46"/>
        <v>0</v>
      </c>
      <c r="BB54" s="233" t="str">
        <f t="shared" si="47"/>
        <v/>
      </c>
      <c r="BC54" s="234">
        <f t="shared" si="48"/>
        <v>0</v>
      </c>
      <c r="BD54" s="185" t="str">
        <f>IF(BC54="","",IF(AH54="","",VLOOKUP(AH54,'AUX1'!$S$6:$U$9,2,0)))</f>
        <v/>
      </c>
      <c r="BE54" s="188" t="str">
        <f t="shared" si="49"/>
        <v/>
      </c>
      <c r="BF54" s="189" t="str">
        <f t="shared" si="50"/>
        <v/>
      </c>
      <c r="BG54" s="189" t="str">
        <f>IF(BA54=0,"",IF(BA54&lt;=300,'AUX1'!$T$12,IF(AND(BA54&gt;300,BA54&lt;=600),'AUX1'!$T$13,IF(AND(BA54&gt;600,BA54&lt;=900),'AUX1'!$T$14,IF(AND(BA54&gt;900,BA54&lt;=1200),'AUX1'!$T$15,IF(AND(BA54&gt;1200,BA54&lt;=1500),'AUX1'!$T$16,IF(BA54&gt;1500,'AUX1'!$T$17)))))))</f>
        <v/>
      </c>
      <c r="BH54" s="235" t="str">
        <f t="shared" si="51"/>
        <v/>
      </c>
      <c r="BI54" s="185" t="str">
        <f t="shared" si="52"/>
        <v/>
      </c>
      <c r="BJ54" s="30" t="str">
        <f>IF(BC54=0,"",IF(BC54&lt;=300,'AUX1'!$T$12,IF(AND(BC54&gt;300,BC54&lt;=600),'AUX1'!$T$13,IF(AND(BC54&gt;600,BC54&lt;=900),'AUX1'!$T$14,IF(AND(BC54&gt;900,BC54&lt;=1200),'AUX1'!$T$15,IF(AND(BC54&gt;1200,BC54&lt;=1500),'AUX1'!$T$16,IF(BC54&gt;1500,'AUX1'!$T$17)))))))</f>
        <v/>
      </c>
      <c r="BK54" s="188" t="str">
        <f>IF(BC54=0,"",IF(AH54="","",VLOOKUP(AH54,'AUX1'!$S$6:$U$9,3,0)))</f>
        <v/>
      </c>
      <c r="BL54" s="190" t="str">
        <f t="shared" si="53"/>
        <v/>
      </c>
      <c r="BM54" s="191" t="str">
        <f t="shared" si="54"/>
        <v/>
      </c>
      <c r="BN54" s="191" t="str">
        <f t="shared" si="54"/>
        <v/>
      </c>
      <c r="BO54" s="236" t="str">
        <f t="shared" si="54"/>
        <v/>
      </c>
      <c r="BP54" s="237" t="str">
        <f t="shared" si="55"/>
        <v/>
      </c>
      <c r="BQ54" s="238" t="str">
        <f t="shared" si="58"/>
        <v/>
      </c>
      <c r="BR54" s="238" t="str">
        <f t="shared" si="59"/>
        <v/>
      </c>
      <c r="BS54" s="239" t="str">
        <f t="shared" si="60"/>
        <v/>
      </c>
      <c r="BT54" s="211" t="str">
        <f t="shared" si="61"/>
        <v/>
      </c>
      <c r="BU54" s="211" t="str">
        <f t="shared" si="62"/>
        <v/>
      </c>
      <c r="BV54" s="211" t="str">
        <f t="shared" si="63"/>
        <v/>
      </c>
      <c r="BW54" s="211" t="str">
        <f t="shared" si="64"/>
        <v/>
      </c>
      <c r="BX54" s="211" t="str">
        <f t="shared" si="65"/>
        <v/>
      </c>
    </row>
    <row r="55" spans="2:76" ht="15.75" customHeight="1" x14ac:dyDescent="0.25">
      <c r="B55" s="179">
        <v>8</v>
      </c>
      <c r="C55" t="str">
        <f>IF(EST!$C14="","",EST!C14)</f>
        <v/>
      </c>
      <c r="G55" t="str">
        <f>IF(EST!$C14="","",EST!G14)</f>
        <v/>
      </c>
      <c r="H55" t="str">
        <f>IF(EST!$C14="","",EST!H14)</f>
        <v/>
      </c>
      <c r="I55" t="str">
        <f>IF(EST!$C14="","",EST!I14)</f>
        <v/>
      </c>
      <c r="J55" s="228"/>
      <c r="K55" s="228"/>
      <c r="L55" t="str">
        <f>IF(EST!$C14="","",EST!J14)</f>
        <v/>
      </c>
      <c r="M55" t="str">
        <f>IF(EST!$C14="","",EST!K14)</f>
        <v/>
      </c>
      <c r="N55" s="228"/>
      <c r="O55" s="229"/>
      <c r="P55" s="249"/>
      <c r="Q55" s="229"/>
      <c r="R55" s="249"/>
      <c r="S55" s="250" t="str">
        <f>IF(EST!$C14="","",EST!R14)</f>
        <v/>
      </c>
      <c r="T55" s="250" t="str">
        <f>IF(EST!$C14="","",EST!S14)</f>
        <v/>
      </c>
      <c r="U55" s="228"/>
      <c r="V55" s="228"/>
      <c r="W55" s="228"/>
      <c r="X55" s="228"/>
      <c r="Y55" s="20" t="str">
        <f>IF(EST!$C14="","",EST!L14)</f>
        <v/>
      </c>
      <c r="Z55" s="20" t="str">
        <f>IF(EST!$C14="","",EST!M14)</f>
        <v/>
      </c>
      <c r="AA55" s="20" t="str">
        <f>IF(EST!$C14="","",EST!N14)</f>
        <v/>
      </c>
      <c r="AB55" s="20" t="str">
        <f>IF(EST!$C14="","",EST!U14)</f>
        <v/>
      </c>
      <c r="AC55" s="228"/>
      <c r="AD55" s="20" t="str">
        <f>IF(EST!$C14="","",EST!O14)</f>
        <v/>
      </c>
      <c r="AE55" s="20" t="str">
        <f>IF(EST!$C14="","",EST!P14)</f>
        <v/>
      </c>
      <c r="AF55" s="20" t="str">
        <f>IF(EST!$C14="","",EST!Q14)</f>
        <v/>
      </c>
      <c r="AG55" s="228"/>
      <c r="AH55" t="str">
        <f>IF(EST!$C14="","",EST!T14)</f>
        <v/>
      </c>
      <c r="AI55" s="20" t="str">
        <f>IF(EST!$C14="","",EST!V14)</f>
        <v/>
      </c>
      <c r="AJ55" s="228"/>
      <c r="AK55" s="228"/>
      <c r="AL55" s="228"/>
      <c r="AM55" t="str">
        <f>IF(EST!$C14="","",EST!W14)</f>
        <v/>
      </c>
      <c r="AN55" t="str">
        <f>IF(EST!$C14="","",EST!X14)</f>
        <v/>
      </c>
      <c r="AO55" t="str">
        <f>IF(EST!$C14="","",IDENTIF!$C$5)</f>
        <v/>
      </c>
      <c r="AP55" t="str">
        <f>IF(EST!$C14="","",EST!W14)</f>
        <v/>
      </c>
      <c r="AQ55" s="20" t="str">
        <f>IF(EST!$C14="","",EST!B14)</f>
        <v/>
      </c>
      <c r="AR55" s="20" t="str">
        <f>IF(EST!$C14="","",VLOOKUP(AO55,'AUX1'!$B$5:$E$53,3,FALSE))</f>
        <v/>
      </c>
      <c r="AS55" s="20" t="str">
        <f>IF(EST!$C14="","",EST!Z14)</f>
        <v/>
      </c>
      <c r="AT55" s="20" t="str">
        <f>IF(EST!$C14="","",EST!AA14)</f>
        <v/>
      </c>
      <c r="AU55" s="20" t="str">
        <f>IF(EST!$C14="","",EST!AB14)</f>
        <v/>
      </c>
      <c r="AW55" s="184">
        <f t="shared" si="56"/>
        <v>0</v>
      </c>
      <c r="AX55" s="184">
        <f t="shared" si="57"/>
        <v>0</v>
      </c>
      <c r="AY55" s="185" t="str">
        <f t="shared" si="44"/>
        <v/>
      </c>
      <c r="AZ55" s="232" t="str">
        <f t="shared" si="45"/>
        <v/>
      </c>
      <c r="BA55" s="233">
        <f t="shared" si="46"/>
        <v>0</v>
      </c>
      <c r="BB55" s="233" t="str">
        <f t="shared" si="47"/>
        <v/>
      </c>
      <c r="BC55" s="234">
        <f t="shared" si="48"/>
        <v>0</v>
      </c>
      <c r="BD55" s="185" t="str">
        <f>IF(BC55="","",IF(AH55="","",VLOOKUP(AH55,'AUX1'!$S$6:$U$9,2,0)))</f>
        <v/>
      </c>
      <c r="BE55" s="188" t="str">
        <f t="shared" si="49"/>
        <v/>
      </c>
      <c r="BF55" s="189" t="str">
        <f t="shared" si="50"/>
        <v/>
      </c>
      <c r="BG55" s="189" t="str">
        <f>IF(BA55=0,"",IF(BA55&lt;=300,'AUX1'!$T$12,IF(AND(BA55&gt;300,BA55&lt;=600),'AUX1'!$T$13,IF(AND(BA55&gt;600,BA55&lt;=900),'AUX1'!$T$14,IF(AND(BA55&gt;900,BA55&lt;=1200),'AUX1'!$T$15,IF(AND(BA55&gt;1200,BA55&lt;=1500),'AUX1'!$T$16,IF(BA55&gt;1500,'AUX1'!$T$17)))))))</f>
        <v/>
      </c>
      <c r="BH55" s="235" t="str">
        <f t="shared" si="51"/>
        <v/>
      </c>
      <c r="BI55" s="185" t="str">
        <f t="shared" si="52"/>
        <v/>
      </c>
      <c r="BJ55" s="30" t="str">
        <f>IF(BC55=0,"",IF(BC55&lt;=300,'AUX1'!$T$12,IF(AND(BC55&gt;300,BC55&lt;=600),'AUX1'!$T$13,IF(AND(BC55&gt;600,BC55&lt;=900),'AUX1'!$T$14,IF(AND(BC55&gt;900,BC55&lt;=1200),'AUX1'!$T$15,IF(AND(BC55&gt;1200,BC55&lt;=1500),'AUX1'!$T$16,IF(BC55&gt;1500,'AUX1'!$T$17)))))))</f>
        <v/>
      </c>
      <c r="BK55" s="188" t="str">
        <f>IF(BC55=0,"",IF(AH55="","",VLOOKUP(AH55,'AUX1'!$S$6:$U$9,3,0)))</f>
        <v/>
      </c>
      <c r="BL55" s="190" t="str">
        <f t="shared" si="53"/>
        <v/>
      </c>
      <c r="BM55" s="191" t="str">
        <f t="shared" si="54"/>
        <v/>
      </c>
      <c r="BN55" s="191" t="str">
        <f t="shared" si="54"/>
        <v/>
      </c>
      <c r="BO55" s="236" t="str">
        <f t="shared" si="54"/>
        <v/>
      </c>
      <c r="BP55" s="237" t="str">
        <f t="shared" si="55"/>
        <v/>
      </c>
      <c r="BQ55" s="238" t="str">
        <f t="shared" si="58"/>
        <v/>
      </c>
      <c r="BR55" s="238" t="str">
        <f t="shared" si="59"/>
        <v/>
      </c>
      <c r="BS55" s="239" t="str">
        <f t="shared" si="60"/>
        <v/>
      </c>
      <c r="BT55" s="211" t="str">
        <f t="shared" si="61"/>
        <v/>
      </c>
      <c r="BU55" s="211" t="str">
        <f t="shared" si="62"/>
        <v/>
      </c>
      <c r="BV55" s="211" t="str">
        <f t="shared" si="63"/>
        <v/>
      </c>
      <c r="BW55" s="211" t="str">
        <f t="shared" si="64"/>
        <v/>
      </c>
      <c r="BX55" s="211" t="str">
        <f t="shared" si="65"/>
        <v/>
      </c>
    </row>
    <row r="56" spans="2:76" ht="15.75" customHeight="1" x14ac:dyDescent="0.25">
      <c r="B56" s="179">
        <v>9</v>
      </c>
      <c r="C56" t="str">
        <f>IF(EST!$C15="","",EST!C15)</f>
        <v/>
      </c>
      <c r="G56" t="str">
        <f>IF(EST!$C15="","",EST!G15)</f>
        <v/>
      </c>
      <c r="H56" t="str">
        <f>IF(EST!$C15="","",EST!H15)</f>
        <v/>
      </c>
      <c r="I56" t="str">
        <f>IF(EST!$C15="","",EST!I15)</f>
        <v/>
      </c>
      <c r="J56" s="228"/>
      <c r="K56" s="228"/>
      <c r="L56" t="str">
        <f>IF(EST!$C15="","",EST!J15)</f>
        <v/>
      </c>
      <c r="M56" t="str">
        <f>IF(EST!$C15="","",EST!K15)</f>
        <v/>
      </c>
      <c r="N56" s="228"/>
      <c r="O56" s="229"/>
      <c r="P56" s="249"/>
      <c r="Q56" s="229"/>
      <c r="R56" s="249"/>
      <c r="S56" s="250" t="str">
        <f>IF(EST!$C15="","",EST!R15)</f>
        <v/>
      </c>
      <c r="T56" s="250" t="str">
        <f>IF(EST!$C15="","",EST!S15)</f>
        <v/>
      </c>
      <c r="U56" s="228"/>
      <c r="V56" s="228"/>
      <c r="W56" s="228"/>
      <c r="X56" s="228"/>
      <c r="Y56" s="20" t="str">
        <f>IF(EST!$C15="","",EST!L15)</f>
        <v/>
      </c>
      <c r="Z56" s="20" t="str">
        <f>IF(EST!$C15="","",EST!M15)</f>
        <v/>
      </c>
      <c r="AA56" s="20" t="str">
        <f>IF(EST!$C15="","",EST!N15)</f>
        <v/>
      </c>
      <c r="AB56" s="20" t="str">
        <f>IF(EST!$C15="","",EST!U15)</f>
        <v/>
      </c>
      <c r="AC56" s="228"/>
      <c r="AD56" s="20" t="str">
        <f>IF(EST!$C15="","",EST!O15)</f>
        <v/>
      </c>
      <c r="AE56" s="20" t="str">
        <f>IF(EST!$C15="","",EST!P15)</f>
        <v/>
      </c>
      <c r="AF56" s="20" t="str">
        <f>IF(EST!$C15="","",EST!Q15)</f>
        <v/>
      </c>
      <c r="AG56" s="228"/>
      <c r="AH56" t="str">
        <f>IF(EST!$C15="","",EST!T15)</f>
        <v/>
      </c>
      <c r="AI56" s="20" t="str">
        <f>IF(EST!$C15="","",EST!V15)</f>
        <v/>
      </c>
      <c r="AJ56" s="228"/>
      <c r="AK56" s="228"/>
      <c r="AL56" s="228"/>
      <c r="AM56" t="str">
        <f>IF(EST!$C15="","",EST!W15)</f>
        <v/>
      </c>
      <c r="AN56" t="str">
        <f>IF(EST!$C15="","",EST!X15)</f>
        <v/>
      </c>
      <c r="AO56" t="str">
        <f>IF(EST!$C15="","",IDENTIF!$C$5)</f>
        <v/>
      </c>
      <c r="AP56" t="str">
        <f>IF(EST!$C15="","",EST!W15)</f>
        <v/>
      </c>
      <c r="AQ56" s="20" t="str">
        <f>IF(EST!$C15="","",EST!B15)</f>
        <v/>
      </c>
      <c r="AR56" s="20" t="str">
        <f>IF(EST!$C15="","",VLOOKUP(AO56,'AUX1'!$B$5:$E$53,3,FALSE))</f>
        <v/>
      </c>
      <c r="AS56" s="20" t="str">
        <f>IF(EST!$C15="","",EST!Z15)</f>
        <v/>
      </c>
      <c r="AT56" s="20" t="str">
        <f>IF(EST!$C15="","",EST!AA15)</f>
        <v/>
      </c>
      <c r="AU56" s="20" t="str">
        <f>IF(EST!$C15="","",EST!AB15)</f>
        <v/>
      </c>
      <c r="AW56" s="184">
        <f t="shared" si="56"/>
        <v>0</v>
      </c>
      <c r="AX56" s="184">
        <f t="shared" si="57"/>
        <v>0</v>
      </c>
      <c r="AY56" s="185" t="str">
        <f t="shared" si="44"/>
        <v/>
      </c>
      <c r="AZ56" s="232" t="str">
        <f t="shared" si="45"/>
        <v/>
      </c>
      <c r="BA56" s="233">
        <f t="shared" si="46"/>
        <v>0</v>
      </c>
      <c r="BB56" s="233" t="str">
        <f t="shared" si="47"/>
        <v/>
      </c>
      <c r="BC56" s="234">
        <f t="shared" si="48"/>
        <v>0</v>
      </c>
      <c r="BD56" s="185" t="str">
        <f>IF(BC56="","",IF(AH56="","",VLOOKUP(AH56,'AUX1'!$S$6:$U$9,2,0)))</f>
        <v/>
      </c>
      <c r="BE56" s="188" t="str">
        <f t="shared" si="49"/>
        <v/>
      </c>
      <c r="BF56" s="189" t="str">
        <f t="shared" si="50"/>
        <v/>
      </c>
      <c r="BG56" s="189" t="str">
        <f>IF(BA56=0,"",IF(BA56&lt;=300,'AUX1'!$T$12,IF(AND(BA56&gt;300,BA56&lt;=600),'AUX1'!$T$13,IF(AND(BA56&gt;600,BA56&lt;=900),'AUX1'!$T$14,IF(AND(BA56&gt;900,BA56&lt;=1200),'AUX1'!$T$15,IF(AND(BA56&gt;1200,BA56&lt;=1500),'AUX1'!$T$16,IF(BA56&gt;1500,'AUX1'!$T$17)))))))</f>
        <v/>
      </c>
      <c r="BH56" s="235" t="str">
        <f t="shared" si="51"/>
        <v/>
      </c>
      <c r="BI56" s="185" t="str">
        <f t="shared" si="52"/>
        <v/>
      </c>
      <c r="BJ56" s="30" t="str">
        <f>IF(BC56=0,"",IF(BC56&lt;=300,'AUX1'!$T$12,IF(AND(BC56&gt;300,BC56&lt;=600),'AUX1'!$T$13,IF(AND(BC56&gt;600,BC56&lt;=900),'AUX1'!$T$14,IF(AND(BC56&gt;900,BC56&lt;=1200),'AUX1'!$T$15,IF(AND(BC56&gt;1200,BC56&lt;=1500),'AUX1'!$T$16,IF(BC56&gt;1500,'AUX1'!$T$17)))))))</f>
        <v/>
      </c>
      <c r="BK56" s="188" t="str">
        <f>IF(BC56=0,"",IF(AH56="","",VLOOKUP(AH56,'AUX1'!$S$6:$U$9,3,0)))</f>
        <v/>
      </c>
      <c r="BL56" s="190" t="str">
        <f t="shared" si="53"/>
        <v/>
      </c>
      <c r="BM56" s="191" t="str">
        <f t="shared" si="54"/>
        <v/>
      </c>
      <c r="BN56" s="191" t="str">
        <f t="shared" si="54"/>
        <v/>
      </c>
      <c r="BO56" s="236" t="str">
        <f t="shared" si="54"/>
        <v/>
      </c>
      <c r="BP56" s="237" t="str">
        <f t="shared" si="55"/>
        <v/>
      </c>
      <c r="BQ56" s="238" t="str">
        <f t="shared" si="58"/>
        <v/>
      </c>
      <c r="BR56" s="238" t="str">
        <f t="shared" si="59"/>
        <v/>
      </c>
      <c r="BS56" s="239" t="str">
        <f t="shared" si="60"/>
        <v/>
      </c>
      <c r="BT56" s="211" t="str">
        <f t="shared" si="61"/>
        <v/>
      </c>
      <c r="BU56" s="211" t="str">
        <f t="shared" si="62"/>
        <v/>
      </c>
      <c r="BV56" s="211" t="str">
        <f t="shared" si="63"/>
        <v/>
      </c>
      <c r="BW56" s="211" t="str">
        <f t="shared" si="64"/>
        <v/>
      </c>
      <c r="BX56" s="211" t="str">
        <f t="shared" si="65"/>
        <v/>
      </c>
    </row>
    <row r="57" spans="2:76" ht="15.75" customHeight="1" x14ac:dyDescent="0.25">
      <c r="B57" s="179">
        <v>10</v>
      </c>
      <c r="C57" t="str">
        <f>IF(EST!$C16="","",EST!C16)</f>
        <v/>
      </c>
      <c r="G57" t="str">
        <f>IF(EST!$C16="","",EST!G16)</f>
        <v/>
      </c>
      <c r="H57" t="str">
        <f>IF(EST!$C16="","",EST!H16)</f>
        <v/>
      </c>
      <c r="I57" t="str">
        <f>IF(EST!$C16="","",EST!I16)</f>
        <v/>
      </c>
      <c r="J57" s="228"/>
      <c r="K57" s="228"/>
      <c r="L57" t="str">
        <f>IF(EST!$C16="","",EST!J16)</f>
        <v/>
      </c>
      <c r="M57" t="str">
        <f>IF(EST!$C16="","",EST!K16)</f>
        <v/>
      </c>
      <c r="N57" s="228"/>
      <c r="O57" s="229"/>
      <c r="P57" s="249"/>
      <c r="Q57" s="229"/>
      <c r="R57" s="249"/>
      <c r="S57" s="250" t="str">
        <f>IF(EST!$C16="","",EST!R16)</f>
        <v/>
      </c>
      <c r="T57" s="250" t="str">
        <f>IF(EST!$C16="","",EST!S16)</f>
        <v/>
      </c>
      <c r="U57" s="228"/>
      <c r="V57" s="228"/>
      <c r="W57" s="228"/>
      <c r="X57" s="228"/>
      <c r="Y57" s="20" t="str">
        <f>IF(EST!$C16="","",EST!L16)</f>
        <v/>
      </c>
      <c r="Z57" s="20" t="str">
        <f>IF(EST!$C16="","",EST!M16)</f>
        <v/>
      </c>
      <c r="AA57" s="20" t="str">
        <f>IF(EST!$C16="","",EST!N16)</f>
        <v/>
      </c>
      <c r="AB57" s="20" t="str">
        <f>IF(EST!$C16="","",EST!U16)</f>
        <v/>
      </c>
      <c r="AC57" s="228"/>
      <c r="AD57" s="20" t="str">
        <f>IF(EST!$C16="","",EST!O16)</f>
        <v/>
      </c>
      <c r="AE57" s="20" t="str">
        <f>IF(EST!$C16="","",EST!P16)</f>
        <v/>
      </c>
      <c r="AF57" s="20" t="str">
        <f>IF(EST!$C16="","",EST!Q16)</f>
        <v/>
      </c>
      <c r="AG57" s="228"/>
      <c r="AH57" t="str">
        <f>IF(EST!$C16="","",EST!T16)</f>
        <v/>
      </c>
      <c r="AI57" s="20" t="str">
        <f>IF(EST!$C16="","",EST!V16)</f>
        <v/>
      </c>
      <c r="AJ57" s="228"/>
      <c r="AK57" s="228"/>
      <c r="AL57" s="228"/>
      <c r="AM57" t="str">
        <f>IF(EST!$C16="","",EST!W16)</f>
        <v/>
      </c>
      <c r="AN57" t="str">
        <f>IF(EST!$C16="","",EST!X16)</f>
        <v/>
      </c>
      <c r="AO57" t="str">
        <f>IF(EST!$C16="","",IDENTIF!$C$5)</f>
        <v/>
      </c>
      <c r="AP57" t="str">
        <f>IF(EST!$C16="","",EST!W16)</f>
        <v/>
      </c>
      <c r="AQ57" s="20" t="str">
        <f>IF(EST!$C16="","",EST!B16)</f>
        <v/>
      </c>
      <c r="AR57" s="20" t="str">
        <f>IF(EST!$C16="","",VLOOKUP(AO57,'AUX1'!$B$5:$E$53,3,FALSE))</f>
        <v/>
      </c>
      <c r="AS57" s="20" t="str">
        <f>IF(EST!$C16="","",EST!Z16)</f>
        <v/>
      </c>
      <c r="AT57" s="20" t="str">
        <f>IF(EST!$C16="","",EST!AA16)</f>
        <v/>
      </c>
      <c r="AU57" s="20" t="str">
        <f>IF(EST!$C16="","",EST!AB16)</f>
        <v/>
      </c>
      <c r="AW57" s="184">
        <f t="shared" si="56"/>
        <v>0</v>
      </c>
      <c r="AX57" s="184">
        <f t="shared" si="57"/>
        <v>0</v>
      </c>
      <c r="AY57" s="185" t="str">
        <f t="shared" si="44"/>
        <v/>
      </c>
      <c r="AZ57" s="232" t="str">
        <f t="shared" si="45"/>
        <v/>
      </c>
      <c r="BA57" s="233">
        <f t="shared" si="46"/>
        <v>0</v>
      </c>
      <c r="BB57" s="233" t="str">
        <f t="shared" si="47"/>
        <v/>
      </c>
      <c r="BC57" s="234">
        <f t="shared" si="48"/>
        <v>0</v>
      </c>
      <c r="BD57" s="185" t="str">
        <f>IF(BC57="","",IF(AH57="","",VLOOKUP(AH57,'AUX1'!$S$6:$U$9,2,0)))</f>
        <v/>
      </c>
      <c r="BE57" s="188" t="str">
        <f t="shared" si="49"/>
        <v/>
      </c>
      <c r="BF57" s="189" t="str">
        <f t="shared" si="50"/>
        <v/>
      </c>
      <c r="BG57" s="189" t="str">
        <f>IF(BA57=0,"",IF(BA57&lt;=300,'AUX1'!$T$12,IF(AND(BA57&gt;300,BA57&lt;=600),'AUX1'!$T$13,IF(AND(BA57&gt;600,BA57&lt;=900),'AUX1'!$T$14,IF(AND(BA57&gt;900,BA57&lt;=1200),'AUX1'!$T$15,IF(AND(BA57&gt;1200,BA57&lt;=1500),'AUX1'!$T$16,IF(BA57&gt;1500,'AUX1'!$T$17)))))))</f>
        <v/>
      </c>
      <c r="BH57" s="235" t="str">
        <f t="shared" si="51"/>
        <v/>
      </c>
      <c r="BI57" s="185" t="str">
        <f t="shared" si="52"/>
        <v/>
      </c>
      <c r="BJ57" s="30" t="str">
        <f>IF(BC57=0,"",IF(BC57&lt;=300,'AUX1'!$T$12,IF(AND(BC57&gt;300,BC57&lt;=600),'AUX1'!$T$13,IF(AND(BC57&gt;600,BC57&lt;=900),'AUX1'!$T$14,IF(AND(BC57&gt;900,BC57&lt;=1200),'AUX1'!$T$15,IF(AND(BC57&gt;1200,BC57&lt;=1500),'AUX1'!$T$16,IF(BC57&gt;1500,'AUX1'!$T$17)))))))</f>
        <v/>
      </c>
      <c r="BK57" s="188" t="str">
        <f>IF(BC57=0,"",IF(AH57="","",VLOOKUP(AH57,'AUX1'!$S$6:$U$9,3,0)))</f>
        <v/>
      </c>
      <c r="BL57" s="190" t="str">
        <f t="shared" si="53"/>
        <v/>
      </c>
      <c r="BM57" s="191" t="str">
        <f t="shared" si="54"/>
        <v/>
      </c>
      <c r="BN57" s="191" t="str">
        <f t="shared" si="54"/>
        <v/>
      </c>
      <c r="BO57" s="236" t="str">
        <f t="shared" si="54"/>
        <v/>
      </c>
      <c r="BP57" s="237" t="str">
        <f t="shared" si="55"/>
        <v/>
      </c>
      <c r="BQ57" s="238" t="str">
        <f t="shared" si="58"/>
        <v/>
      </c>
      <c r="BR57" s="238" t="str">
        <f t="shared" si="59"/>
        <v/>
      </c>
      <c r="BS57" s="239" t="str">
        <f t="shared" si="60"/>
        <v/>
      </c>
      <c r="BT57" s="211" t="str">
        <f t="shared" si="61"/>
        <v/>
      </c>
      <c r="BU57" s="211" t="str">
        <f t="shared" si="62"/>
        <v/>
      </c>
      <c r="BV57" s="211" t="str">
        <f t="shared" si="63"/>
        <v/>
      </c>
      <c r="BW57" s="211" t="str">
        <f t="shared" si="64"/>
        <v/>
      </c>
      <c r="BX57" s="211" t="str">
        <f t="shared" si="65"/>
        <v/>
      </c>
    </row>
    <row r="58" spans="2:76" ht="15.75" customHeight="1" x14ac:dyDescent="0.25">
      <c r="B58" s="179">
        <v>11</v>
      </c>
      <c r="C58" t="str">
        <f>IF(EST!$C17="","",EST!C17)</f>
        <v/>
      </c>
      <c r="G58" t="str">
        <f>IF(EST!$C17="","",EST!G17)</f>
        <v/>
      </c>
      <c r="H58" t="str">
        <f>IF(EST!$C17="","",EST!H17)</f>
        <v/>
      </c>
      <c r="I58" t="str">
        <f>IF(EST!$C17="","",EST!I17)</f>
        <v/>
      </c>
      <c r="J58" s="228"/>
      <c r="K58" s="228"/>
      <c r="L58" t="str">
        <f>IF(EST!$C17="","",EST!J17)</f>
        <v/>
      </c>
      <c r="M58" t="str">
        <f>IF(EST!$C17="","",EST!K17)</f>
        <v/>
      </c>
      <c r="N58" s="228"/>
      <c r="O58" s="229"/>
      <c r="P58" s="249"/>
      <c r="Q58" s="229"/>
      <c r="R58" s="249"/>
      <c r="S58" s="250" t="str">
        <f>IF(EST!$C17="","",EST!R17)</f>
        <v/>
      </c>
      <c r="T58" s="250" t="str">
        <f>IF(EST!$C17="","",EST!S17)</f>
        <v/>
      </c>
      <c r="U58" s="228"/>
      <c r="V58" s="228"/>
      <c r="W58" s="228"/>
      <c r="X58" s="228"/>
      <c r="Y58" s="20" t="str">
        <f>IF(EST!$C17="","",EST!L17)</f>
        <v/>
      </c>
      <c r="Z58" s="20" t="str">
        <f>IF(EST!$C17="","",EST!M17)</f>
        <v/>
      </c>
      <c r="AA58" s="20" t="str">
        <f>IF(EST!$C17="","",EST!N17)</f>
        <v/>
      </c>
      <c r="AB58" s="20" t="str">
        <f>IF(EST!$C17="","",EST!U17)</f>
        <v/>
      </c>
      <c r="AC58" s="228"/>
      <c r="AD58" s="20" t="str">
        <f>IF(EST!$C17="","",EST!O17)</f>
        <v/>
      </c>
      <c r="AE58" s="20" t="str">
        <f>IF(EST!$C17="","",EST!P17)</f>
        <v/>
      </c>
      <c r="AF58" s="20" t="str">
        <f>IF(EST!$C17="","",EST!Q17)</f>
        <v/>
      </c>
      <c r="AG58" s="228"/>
      <c r="AH58" t="str">
        <f>IF(EST!$C17="","",EST!T17)</f>
        <v/>
      </c>
      <c r="AI58" s="20" t="str">
        <f>IF(EST!$C17="","",EST!V17)</f>
        <v/>
      </c>
      <c r="AJ58" s="228"/>
      <c r="AK58" s="228"/>
      <c r="AL58" s="228"/>
      <c r="AM58" t="str">
        <f>IF(EST!$C17="","",EST!W17)</f>
        <v/>
      </c>
      <c r="AN58" t="str">
        <f>IF(EST!$C17="","",EST!X17)</f>
        <v/>
      </c>
      <c r="AO58" t="str">
        <f>IF(EST!$C17="","",IDENTIF!$C$5)</f>
        <v/>
      </c>
      <c r="AP58" t="str">
        <f>IF(EST!$C17="","",EST!W17)</f>
        <v/>
      </c>
      <c r="AQ58" s="20" t="str">
        <f>IF(EST!$C17="","",EST!B17)</f>
        <v/>
      </c>
      <c r="AR58" s="20" t="str">
        <f>IF(EST!$C17="","",VLOOKUP(AO58,'AUX1'!$B$5:$E$53,3,FALSE))</f>
        <v/>
      </c>
      <c r="AS58" s="20" t="str">
        <f>IF(EST!$C17="","",EST!Z17)</f>
        <v/>
      </c>
      <c r="AT58" s="20" t="str">
        <f>IF(EST!$C17="","",EST!AA17)</f>
        <v/>
      </c>
      <c r="AU58" s="20" t="str">
        <f>IF(EST!$C17="","",EST!AB17)</f>
        <v/>
      </c>
      <c r="AW58" s="184">
        <f t="shared" si="56"/>
        <v>0</v>
      </c>
      <c r="AX58" s="184">
        <f t="shared" si="57"/>
        <v>0</v>
      </c>
      <c r="AY58" s="185" t="str">
        <f t="shared" si="44"/>
        <v/>
      </c>
      <c r="AZ58" s="232" t="str">
        <f t="shared" si="45"/>
        <v/>
      </c>
      <c r="BA58" s="233">
        <f t="shared" si="46"/>
        <v>0</v>
      </c>
      <c r="BB58" s="233" t="str">
        <f t="shared" si="47"/>
        <v/>
      </c>
      <c r="BC58" s="234">
        <f t="shared" si="48"/>
        <v>0</v>
      </c>
      <c r="BD58" s="185" t="str">
        <f>IF(BC58="","",IF(AH58="","",VLOOKUP(AH58,'AUX1'!$S$6:$U$9,2,0)))</f>
        <v/>
      </c>
      <c r="BE58" s="188" t="str">
        <f t="shared" si="49"/>
        <v/>
      </c>
      <c r="BF58" s="189" t="str">
        <f t="shared" si="50"/>
        <v/>
      </c>
      <c r="BG58" s="189" t="str">
        <f>IF(BA58=0,"",IF(BA58&lt;=300,'AUX1'!$T$12,IF(AND(BA58&gt;300,BA58&lt;=600),'AUX1'!$T$13,IF(AND(BA58&gt;600,BA58&lt;=900),'AUX1'!$T$14,IF(AND(BA58&gt;900,BA58&lt;=1200),'AUX1'!$T$15,IF(AND(BA58&gt;1200,BA58&lt;=1500),'AUX1'!$T$16,IF(BA58&gt;1500,'AUX1'!$T$17)))))))</f>
        <v/>
      </c>
      <c r="BH58" s="235" t="str">
        <f t="shared" si="51"/>
        <v/>
      </c>
      <c r="BI58" s="185" t="str">
        <f t="shared" si="52"/>
        <v/>
      </c>
      <c r="BJ58" s="30" t="str">
        <f>IF(BC58=0,"",IF(BC58&lt;=300,'AUX1'!$T$12,IF(AND(BC58&gt;300,BC58&lt;=600),'AUX1'!$T$13,IF(AND(BC58&gt;600,BC58&lt;=900),'AUX1'!$T$14,IF(AND(BC58&gt;900,BC58&lt;=1200),'AUX1'!$T$15,IF(AND(BC58&gt;1200,BC58&lt;=1500),'AUX1'!$T$16,IF(BC58&gt;1500,'AUX1'!$T$17)))))))</f>
        <v/>
      </c>
      <c r="BK58" s="188" t="str">
        <f>IF(BC58=0,"",IF(AH58="","",VLOOKUP(AH58,'AUX1'!$S$6:$U$9,3,0)))</f>
        <v/>
      </c>
      <c r="BL58" s="190" t="str">
        <f t="shared" si="53"/>
        <v/>
      </c>
      <c r="BM58" s="191" t="str">
        <f t="shared" si="54"/>
        <v/>
      </c>
      <c r="BN58" s="191" t="str">
        <f t="shared" si="54"/>
        <v/>
      </c>
      <c r="BO58" s="236" t="str">
        <f t="shared" si="54"/>
        <v/>
      </c>
      <c r="BP58" s="237" t="str">
        <f t="shared" si="55"/>
        <v/>
      </c>
      <c r="BQ58" s="238" t="str">
        <f t="shared" si="58"/>
        <v/>
      </c>
      <c r="BR58" s="238" t="str">
        <f t="shared" si="59"/>
        <v/>
      </c>
      <c r="BS58" s="239" t="str">
        <f t="shared" si="60"/>
        <v/>
      </c>
      <c r="BT58" s="211" t="str">
        <f t="shared" si="61"/>
        <v/>
      </c>
      <c r="BU58" s="211" t="str">
        <f t="shared" si="62"/>
        <v/>
      </c>
      <c r="BV58" s="211" t="str">
        <f t="shared" si="63"/>
        <v/>
      </c>
      <c r="BW58" s="211" t="str">
        <f t="shared" si="64"/>
        <v/>
      </c>
      <c r="BX58" s="211" t="str">
        <f t="shared" si="65"/>
        <v/>
      </c>
    </row>
    <row r="59" spans="2:76" ht="15.75" customHeight="1" x14ac:dyDescent="0.25">
      <c r="B59" s="179">
        <v>12</v>
      </c>
      <c r="C59" t="str">
        <f>IF(EST!$C18="","",EST!C18)</f>
        <v/>
      </c>
      <c r="G59" t="str">
        <f>IF(EST!$C18="","",EST!G18)</f>
        <v/>
      </c>
      <c r="H59" t="str">
        <f>IF(EST!$C18="","",EST!H18)</f>
        <v/>
      </c>
      <c r="I59" t="str">
        <f>IF(EST!$C18="","",EST!I18)</f>
        <v/>
      </c>
      <c r="J59" s="228"/>
      <c r="K59" s="228"/>
      <c r="L59" t="str">
        <f>IF(EST!$C18="","",EST!J18)</f>
        <v/>
      </c>
      <c r="M59" t="str">
        <f>IF(EST!$C18="","",EST!K18)</f>
        <v/>
      </c>
      <c r="N59" s="228"/>
      <c r="O59" s="229"/>
      <c r="P59" s="249"/>
      <c r="Q59" s="229"/>
      <c r="R59" s="249"/>
      <c r="S59" s="250" t="str">
        <f>IF(EST!$C18="","",EST!R18)</f>
        <v/>
      </c>
      <c r="T59" s="250" t="str">
        <f>IF(EST!$C18="","",EST!S18)</f>
        <v/>
      </c>
      <c r="U59" s="228"/>
      <c r="V59" s="228"/>
      <c r="W59" s="228"/>
      <c r="X59" s="228"/>
      <c r="Y59" s="20" t="str">
        <f>IF(EST!$C18="","",EST!L18)</f>
        <v/>
      </c>
      <c r="Z59" s="20" t="str">
        <f>IF(EST!$C18="","",EST!M18)</f>
        <v/>
      </c>
      <c r="AA59" s="20" t="str">
        <f>IF(EST!$C18="","",EST!N18)</f>
        <v/>
      </c>
      <c r="AB59" s="20" t="str">
        <f>IF(EST!$C18="","",EST!U18)</f>
        <v/>
      </c>
      <c r="AC59" s="228"/>
      <c r="AD59" s="20" t="str">
        <f>IF(EST!$C18="","",EST!O18)</f>
        <v/>
      </c>
      <c r="AE59" s="20" t="str">
        <f>IF(EST!$C18="","",EST!P18)</f>
        <v/>
      </c>
      <c r="AF59" s="20" t="str">
        <f>IF(EST!$C18="","",EST!Q18)</f>
        <v/>
      </c>
      <c r="AG59" s="228"/>
      <c r="AH59" t="str">
        <f>IF(EST!$C18="","",EST!T18)</f>
        <v/>
      </c>
      <c r="AI59" s="20" t="str">
        <f>IF(EST!$C18="","",EST!V18)</f>
        <v/>
      </c>
      <c r="AJ59" s="228"/>
      <c r="AK59" s="228"/>
      <c r="AL59" s="228"/>
      <c r="AM59" t="str">
        <f>IF(EST!$C18="","",EST!W18)</f>
        <v/>
      </c>
      <c r="AN59" t="str">
        <f>IF(EST!$C18="","",EST!X18)</f>
        <v/>
      </c>
      <c r="AO59" t="str">
        <f>IF(EST!$C18="","",IDENTIF!$C$5)</f>
        <v/>
      </c>
      <c r="AP59" t="str">
        <f>IF(EST!$C18="","",EST!W18)</f>
        <v/>
      </c>
      <c r="AQ59" s="20" t="str">
        <f>IF(EST!$C18="","",EST!B18)</f>
        <v/>
      </c>
      <c r="AR59" s="20" t="str">
        <f>IF(EST!$C18="","",VLOOKUP(AO59,'AUX1'!$B$5:$E$53,3,FALSE))</f>
        <v/>
      </c>
      <c r="AS59" s="20" t="str">
        <f>IF(EST!$C18="","",EST!Z18)</f>
        <v/>
      </c>
      <c r="AT59" s="20" t="str">
        <f>IF(EST!$C18="","",EST!AA18)</f>
        <v/>
      </c>
      <c r="AU59" s="20" t="str">
        <f>IF(EST!$C18="","",EST!AB18)</f>
        <v/>
      </c>
      <c r="AW59" s="184">
        <f t="shared" si="56"/>
        <v>0</v>
      </c>
      <c r="AX59" s="184">
        <f t="shared" si="57"/>
        <v>0</v>
      </c>
      <c r="AY59" s="185" t="str">
        <f t="shared" si="44"/>
        <v/>
      </c>
      <c r="AZ59" s="232" t="str">
        <f t="shared" si="45"/>
        <v/>
      </c>
      <c r="BA59" s="233">
        <f t="shared" si="46"/>
        <v>0</v>
      </c>
      <c r="BB59" s="233" t="str">
        <f t="shared" si="47"/>
        <v/>
      </c>
      <c r="BC59" s="234">
        <f t="shared" si="48"/>
        <v>0</v>
      </c>
      <c r="BD59" s="185" t="str">
        <f>IF(BC59="","",IF(AH59="","",VLOOKUP(AH59,'AUX1'!$S$6:$U$9,2,0)))</f>
        <v/>
      </c>
      <c r="BE59" s="188" t="str">
        <f t="shared" si="49"/>
        <v/>
      </c>
      <c r="BF59" s="189" t="str">
        <f t="shared" si="50"/>
        <v/>
      </c>
      <c r="BG59" s="189" t="str">
        <f>IF(BA59=0,"",IF(BA59&lt;=300,'AUX1'!$T$12,IF(AND(BA59&gt;300,BA59&lt;=600),'AUX1'!$T$13,IF(AND(BA59&gt;600,BA59&lt;=900),'AUX1'!$T$14,IF(AND(BA59&gt;900,BA59&lt;=1200),'AUX1'!$T$15,IF(AND(BA59&gt;1200,BA59&lt;=1500),'AUX1'!$T$16,IF(BA59&gt;1500,'AUX1'!$T$17)))))))</f>
        <v/>
      </c>
      <c r="BH59" s="235" t="str">
        <f t="shared" si="51"/>
        <v/>
      </c>
      <c r="BI59" s="185" t="str">
        <f t="shared" si="52"/>
        <v/>
      </c>
      <c r="BJ59" s="30" t="str">
        <f>IF(BC59=0,"",IF(BC59&lt;=300,'AUX1'!$T$12,IF(AND(BC59&gt;300,BC59&lt;=600),'AUX1'!$T$13,IF(AND(BC59&gt;600,BC59&lt;=900),'AUX1'!$T$14,IF(AND(BC59&gt;900,BC59&lt;=1200),'AUX1'!$T$15,IF(AND(BC59&gt;1200,BC59&lt;=1500),'AUX1'!$T$16,IF(BC59&gt;1500,'AUX1'!$T$17)))))))</f>
        <v/>
      </c>
      <c r="BK59" s="188" t="str">
        <f>IF(BC59=0,"",IF(AH59="","",VLOOKUP(AH59,'AUX1'!$S$6:$U$9,3,0)))</f>
        <v/>
      </c>
      <c r="BL59" s="190" t="str">
        <f t="shared" si="53"/>
        <v/>
      </c>
      <c r="BM59" s="191" t="str">
        <f t="shared" si="54"/>
        <v/>
      </c>
      <c r="BN59" s="191" t="str">
        <f t="shared" si="54"/>
        <v/>
      </c>
      <c r="BO59" s="236" t="str">
        <f t="shared" si="54"/>
        <v/>
      </c>
      <c r="BP59" s="237" t="str">
        <f t="shared" si="55"/>
        <v/>
      </c>
      <c r="BQ59" s="238" t="str">
        <f t="shared" si="58"/>
        <v/>
      </c>
      <c r="BR59" s="238" t="str">
        <f t="shared" si="59"/>
        <v/>
      </c>
      <c r="BS59" s="239" t="str">
        <f t="shared" si="60"/>
        <v/>
      </c>
      <c r="BT59" s="211" t="str">
        <f t="shared" si="61"/>
        <v/>
      </c>
      <c r="BU59" s="211" t="str">
        <f t="shared" si="62"/>
        <v/>
      </c>
      <c r="BV59" s="211" t="str">
        <f t="shared" si="63"/>
        <v/>
      </c>
      <c r="BW59" s="211" t="str">
        <f t="shared" si="64"/>
        <v/>
      </c>
      <c r="BX59" s="211" t="str">
        <f t="shared" si="65"/>
        <v/>
      </c>
    </row>
    <row r="60" spans="2:76" ht="15.75" customHeight="1" x14ac:dyDescent="0.25">
      <c r="B60" s="179">
        <v>13</v>
      </c>
      <c r="C60" t="str">
        <f>IF(EST!$C19="","",EST!C19)</f>
        <v/>
      </c>
      <c r="G60" t="str">
        <f>IF(EST!$C19="","",EST!G19)</f>
        <v/>
      </c>
      <c r="H60" t="str">
        <f>IF(EST!$C19="","",EST!H19)</f>
        <v/>
      </c>
      <c r="I60" t="str">
        <f>IF(EST!$C19="","",EST!I19)</f>
        <v/>
      </c>
      <c r="J60" s="228"/>
      <c r="K60" s="228"/>
      <c r="L60" t="str">
        <f>IF(EST!$C19="","",EST!J19)</f>
        <v/>
      </c>
      <c r="M60" t="str">
        <f>IF(EST!$C19="","",EST!K19)</f>
        <v/>
      </c>
      <c r="N60" s="228"/>
      <c r="O60" s="229"/>
      <c r="P60" s="249"/>
      <c r="Q60" s="229"/>
      <c r="R60" s="249"/>
      <c r="S60" s="250" t="str">
        <f>IF(EST!$C19="","",EST!R19)</f>
        <v/>
      </c>
      <c r="T60" s="250" t="str">
        <f>IF(EST!$C19="","",EST!S19)</f>
        <v/>
      </c>
      <c r="U60" s="228"/>
      <c r="V60" s="228"/>
      <c r="W60" s="228"/>
      <c r="X60" s="228"/>
      <c r="Y60" s="20" t="str">
        <f>IF(EST!$C19="","",EST!L19)</f>
        <v/>
      </c>
      <c r="Z60" s="20" t="str">
        <f>IF(EST!$C19="","",EST!M19)</f>
        <v/>
      </c>
      <c r="AA60" s="20" t="str">
        <f>IF(EST!$C19="","",EST!N19)</f>
        <v/>
      </c>
      <c r="AB60" s="20" t="str">
        <f>IF(EST!$C19="","",EST!U19)</f>
        <v/>
      </c>
      <c r="AC60" s="228"/>
      <c r="AD60" s="20" t="str">
        <f>IF(EST!$C19="","",EST!O19)</f>
        <v/>
      </c>
      <c r="AE60" s="20" t="str">
        <f>IF(EST!$C19="","",EST!P19)</f>
        <v/>
      </c>
      <c r="AF60" s="20" t="str">
        <f>IF(EST!$C19="","",EST!Q19)</f>
        <v/>
      </c>
      <c r="AG60" s="228"/>
      <c r="AH60" t="str">
        <f>IF(EST!$C19="","",EST!T19)</f>
        <v/>
      </c>
      <c r="AI60" s="20" t="str">
        <f>IF(EST!$C19="","",EST!V19)</f>
        <v/>
      </c>
      <c r="AJ60" s="228"/>
      <c r="AK60" s="228"/>
      <c r="AL60" s="228"/>
      <c r="AM60" t="str">
        <f>IF(EST!$C19="","",EST!W19)</f>
        <v/>
      </c>
      <c r="AN60" t="str">
        <f>IF(EST!$C19="","",EST!X19)</f>
        <v/>
      </c>
      <c r="AO60" t="str">
        <f>IF(EST!$C19="","",IDENTIF!$C$5)</f>
        <v/>
      </c>
      <c r="AP60" t="str">
        <f>IF(EST!$C19="","",EST!W19)</f>
        <v/>
      </c>
      <c r="AQ60" s="20" t="str">
        <f>IF(EST!$C19="","",EST!B19)</f>
        <v/>
      </c>
      <c r="AR60" s="20" t="str">
        <f>IF(EST!$C19="","",VLOOKUP(AO60,'AUX1'!$B$5:$E$53,3,FALSE))</f>
        <v/>
      </c>
      <c r="AS60" s="20" t="str">
        <f>IF(EST!$C19="","",EST!Z19)</f>
        <v/>
      </c>
      <c r="AT60" s="20" t="str">
        <f>IF(EST!$C19="","",EST!AA19)</f>
        <v/>
      </c>
      <c r="AU60" s="20" t="str">
        <f>IF(EST!$C19="","",EST!AB19)</f>
        <v/>
      </c>
      <c r="AW60" s="184">
        <f t="shared" si="56"/>
        <v>0</v>
      </c>
      <c r="AX60" s="184">
        <f t="shared" si="57"/>
        <v>0</v>
      </c>
      <c r="AY60" s="185" t="str">
        <f t="shared" si="44"/>
        <v/>
      </c>
      <c r="AZ60" s="232" t="str">
        <f t="shared" si="45"/>
        <v/>
      </c>
      <c r="BA60" s="233">
        <f t="shared" si="46"/>
        <v>0</v>
      </c>
      <c r="BB60" s="233" t="str">
        <f t="shared" si="47"/>
        <v/>
      </c>
      <c r="BC60" s="234">
        <f t="shared" si="48"/>
        <v>0</v>
      </c>
      <c r="BD60" s="185" t="str">
        <f>IF(BC60="","",IF(AH60="","",VLOOKUP(AH60,'AUX1'!$S$6:$U$9,2,0)))</f>
        <v/>
      </c>
      <c r="BE60" s="188" t="str">
        <f t="shared" si="49"/>
        <v/>
      </c>
      <c r="BF60" s="189" t="str">
        <f t="shared" si="50"/>
        <v/>
      </c>
      <c r="BG60" s="189" t="str">
        <f>IF(BA60=0,"",IF(BA60&lt;=300,'AUX1'!$T$12,IF(AND(BA60&gt;300,BA60&lt;=600),'AUX1'!$T$13,IF(AND(BA60&gt;600,BA60&lt;=900),'AUX1'!$T$14,IF(AND(BA60&gt;900,BA60&lt;=1200),'AUX1'!$T$15,IF(AND(BA60&gt;1200,BA60&lt;=1500),'AUX1'!$T$16,IF(BA60&gt;1500,'AUX1'!$T$17)))))))</f>
        <v/>
      </c>
      <c r="BH60" s="235" t="str">
        <f t="shared" si="51"/>
        <v/>
      </c>
      <c r="BI60" s="185" t="str">
        <f t="shared" si="52"/>
        <v/>
      </c>
      <c r="BJ60" s="30" t="str">
        <f>IF(BC60=0,"",IF(BC60&lt;=300,'AUX1'!$T$12,IF(AND(BC60&gt;300,BC60&lt;=600),'AUX1'!$T$13,IF(AND(BC60&gt;600,BC60&lt;=900),'AUX1'!$T$14,IF(AND(BC60&gt;900,BC60&lt;=1200),'AUX1'!$T$15,IF(AND(BC60&gt;1200,BC60&lt;=1500),'AUX1'!$T$16,IF(BC60&gt;1500,'AUX1'!$T$17)))))))</f>
        <v/>
      </c>
      <c r="BK60" s="188" t="str">
        <f>IF(BC60=0,"",IF(AH60="","",VLOOKUP(AH60,'AUX1'!$S$6:$U$9,3,0)))</f>
        <v/>
      </c>
      <c r="BL60" s="190" t="str">
        <f t="shared" si="53"/>
        <v/>
      </c>
      <c r="BM60" s="191" t="str">
        <f t="shared" si="54"/>
        <v/>
      </c>
      <c r="BN60" s="191" t="str">
        <f t="shared" si="54"/>
        <v/>
      </c>
      <c r="BO60" s="236" t="str">
        <f t="shared" si="54"/>
        <v/>
      </c>
      <c r="BP60" s="237" t="str">
        <f t="shared" si="55"/>
        <v/>
      </c>
      <c r="BQ60" s="238" t="str">
        <f t="shared" si="58"/>
        <v/>
      </c>
      <c r="BR60" s="238" t="str">
        <f t="shared" si="59"/>
        <v/>
      </c>
      <c r="BS60" s="239" t="str">
        <f t="shared" si="60"/>
        <v/>
      </c>
      <c r="BT60" s="211" t="str">
        <f t="shared" si="61"/>
        <v/>
      </c>
      <c r="BU60" s="211" t="str">
        <f t="shared" si="62"/>
        <v/>
      </c>
      <c r="BV60" s="211" t="str">
        <f t="shared" si="63"/>
        <v/>
      </c>
      <c r="BW60" s="211" t="str">
        <f t="shared" si="64"/>
        <v/>
      </c>
      <c r="BX60" s="211" t="str">
        <f t="shared" si="65"/>
        <v/>
      </c>
    </row>
    <row r="61" spans="2:76" ht="15.75" customHeight="1" x14ac:dyDescent="0.25">
      <c r="B61" s="179">
        <v>14</v>
      </c>
      <c r="C61" t="str">
        <f>IF(EST!$C20="","",EST!C20)</f>
        <v/>
      </c>
      <c r="G61" t="str">
        <f>IF(EST!$C20="","",EST!G20)</f>
        <v/>
      </c>
      <c r="H61" t="str">
        <f>IF(EST!$C20="","",EST!H20)</f>
        <v/>
      </c>
      <c r="I61" t="str">
        <f>IF(EST!$C20="","",EST!I20)</f>
        <v/>
      </c>
      <c r="J61" s="228"/>
      <c r="K61" s="228"/>
      <c r="L61" t="str">
        <f>IF(EST!$C20="","",EST!J20)</f>
        <v/>
      </c>
      <c r="M61" t="str">
        <f>IF(EST!$C20="","",EST!K20)</f>
        <v/>
      </c>
      <c r="N61" s="228"/>
      <c r="O61" s="229"/>
      <c r="P61" s="249"/>
      <c r="Q61" s="229"/>
      <c r="R61" s="249"/>
      <c r="S61" s="250" t="str">
        <f>IF(EST!$C20="","",EST!R20)</f>
        <v/>
      </c>
      <c r="T61" s="250" t="str">
        <f>IF(EST!$C20="","",EST!S20)</f>
        <v/>
      </c>
      <c r="U61" s="228"/>
      <c r="V61" s="228"/>
      <c r="W61" s="228"/>
      <c r="X61" s="228"/>
      <c r="Y61" s="20" t="str">
        <f>IF(EST!$C20="","",EST!L20)</f>
        <v/>
      </c>
      <c r="Z61" s="20" t="str">
        <f>IF(EST!$C20="","",EST!M20)</f>
        <v/>
      </c>
      <c r="AA61" s="20" t="str">
        <f>IF(EST!$C20="","",EST!N20)</f>
        <v/>
      </c>
      <c r="AB61" s="20" t="str">
        <f>IF(EST!$C20="","",EST!U20)</f>
        <v/>
      </c>
      <c r="AC61" s="228"/>
      <c r="AD61" s="20" t="str">
        <f>IF(EST!$C20="","",EST!O20)</f>
        <v/>
      </c>
      <c r="AE61" s="20" t="str">
        <f>IF(EST!$C20="","",EST!P20)</f>
        <v/>
      </c>
      <c r="AF61" s="20" t="str">
        <f>IF(EST!$C20="","",EST!Q20)</f>
        <v/>
      </c>
      <c r="AG61" s="228"/>
      <c r="AH61" t="str">
        <f>IF(EST!$C20="","",EST!T20)</f>
        <v/>
      </c>
      <c r="AI61" s="20" t="str">
        <f>IF(EST!$C20="","",EST!V20)</f>
        <v/>
      </c>
      <c r="AJ61" s="228"/>
      <c r="AK61" s="228"/>
      <c r="AL61" s="228"/>
      <c r="AM61" t="str">
        <f>IF(EST!$C20="","",EST!W20)</f>
        <v/>
      </c>
      <c r="AN61" t="str">
        <f>IF(EST!$C20="","",EST!X20)</f>
        <v/>
      </c>
      <c r="AO61" t="str">
        <f>IF(EST!$C20="","",IDENTIF!$C$5)</f>
        <v/>
      </c>
      <c r="AP61" t="str">
        <f>IF(EST!$C20="","",EST!W20)</f>
        <v/>
      </c>
      <c r="AQ61" s="20" t="str">
        <f>IF(EST!$C20="","",EST!B20)</f>
        <v/>
      </c>
      <c r="AR61" s="20" t="str">
        <f>IF(EST!$C20="","",VLOOKUP(AO61,'AUX1'!$B$5:$E$53,3,FALSE))</f>
        <v/>
      </c>
      <c r="AS61" s="20" t="str">
        <f>IF(EST!$C20="","",EST!Z20)</f>
        <v/>
      </c>
      <c r="AT61" s="20" t="str">
        <f>IF(EST!$C20="","",EST!AA20)</f>
        <v/>
      </c>
      <c r="AU61" s="20" t="str">
        <f>IF(EST!$C20="","",EST!AB20)</f>
        <v/>
      </c>
      <c r="AW61" s="184">
        <f t="shared" si="56"/>
        <v>0</v>
      </c>
      <c r="AX61" s="184">
        <f t="shared" si="57"/>
        <v>0</v>
      </c>
      <c r="AY61" s="185" t="str">
        <f t="shared" si="44"/>
        <v/>
      </c>
      <c r="AZ61" s="232" t="str">
        <f t="shared" si="45"/>
        <v/>
      </c>
      <c r="BA61" s="233">
        <f t="shared" si="46"/>
        <v>0</v>
      </c>
      <c r="BB61" s="233" t="str">
        <f t="shared" si="47"/>
        <v/>
      </c>
      <c r="BC61" s="234">
        <f t="shared" si="48"/>
        <v>0</v>
      </c>
      <c r="BD61" s="185" t="str">
        <f>IF(BC61="","",IF(AH61="","",VLOOKUP(AH61,'AUX1'!$S$6:$U$9,2,0)))</f>
        <v/>
      </c>
      <c r="BE61" s="188" t="str">
        <f t="shared" si="49"/>
        <v/>
      </c>
      <c r="BF61" s="189" t="str">
        <f t="shared" si="50"/>
        <v/>
      </c>
      <c r="BG61" s="189" t="str">
        <f>IF(BA61=0,"",IF(BA61&lt;=300,'AUX1'!$T$12,IF(AND(BA61&gt;300,BA61&lt;=600),'AUX1'!$T$13,IF(AND(BA61&gt;600,BA61&lt;=900),'AUX1'!$T$14,IF(AND(BA61&gt;900,BA61&lt;=1200),'AUX1'!$T$15,IF(AND(BA61&gt;1200,BA61&lt;=1500),'AUX1'!$T$16,IF(BA61&gt;1500,'AUX1'!$T$17)))))))</f>
        <v/>
      </c>
      <c r="BH61" s="235" t="str">
        <f t="shared" si="51"/>
        <v/>
      </c>
      <c r="BI61" s="185" t="str">
        <f t="shared" si="52"/>
        <v/>
      </c>
      <c r="BJ61" s="30" t="str">
        <f>IF(BC61=0,"",IF(BC61&lt;=300,'AUX1'!$T$12,IF(AND(BC61&gt;300,BC61&lt;=600),'AUX1'!$T$13,IF(AND(BC61&gt;600,BC61&lt;=900),'AUX1'!$T$14,IF(AND(BC61&gt;900,BC61&lt;=1200),'AUX1'!$T$15,IF(AND(BC61&gt;1200,BC61&lt;=1500),'AUX1'!$T$16,IF(BC61&gt;1500,'AUX1'!$T$17)))))))</f>
        <v/>
      </c>
      <c r="BK61" s="188" t="str">
        <f>IF(BC61=0,"",IF(AH61="","",VLOOKUP(AH61,'AUX1'!$S$6:$U$9,3,0)))</f>
        <v/>
      </c>
      <c r="BL61" s="190" t="str">
        <f t="shared" si="53"/>
        <v/>
      </c>
      <c r="BM61" s="191" t="str">
        <f t="shared" si="54"/>
        <v/>
      </c>
      <c r="BN61" s="191" t="str">
        <f t="shared" si="54"/>
        <v/>
      </c>
      <c r="BO61" s="236" t="str">
        <f t="shared" si="54"/>
        <v/>
      </c>
      <c r="BP61" s="237" t="str">
        <f t="shared" si="55"/>
        <v/>
      </c>
      <c r="BQ61" s="238" t="str">
        <f t="shared" si="58"/>
        <v/>
      </c>
      <c r="BR61" s="238" t="str">
        <f t="shared" si="59"/>
        <v/>
      </c>
      <c r="BS61" s="239" t="str">
        <f t="shared" si="60"/>
        <v/>
      </c>
      <c r="BT61" s="211" t="str">
        <f t="shared" si="61"/>
        <v/>
      </c>
      <c r="BU61" s="211" t="str">
        <f t="shared" si="62"/>
        <v/>
      </c>
      <c r="BV61" s="211" t="str">
        <f t="shared" si="63"/>
        <v/>
      </c>
      <c r="BW61" s="211" t="str">
        <f t="shared" si="64"/>
        <v/>
      </c>
      <c r="BX61" s="211" t="str">
        <f t="shared" si="65"/>
        <v/>
      </c>
    </row>
    <row r="62" spans="2:76" ht="15.75" customHeight="1" x14ac:dyDescent="0.25">
      <c r="B62" s="179">
        <v>15</v>
      </c>
      <c r="C62" t="str">
        <f>IF(EST!$C21="","",EST!C21)</f>
        <v/>
      </c>
      <c r="G62" t="str">
        <f>IF(EST!$C21="","",EST!G21)</f>
        <v/>
      </c>
      <c r="H62" t="str">
        <f>IF(EST!$C21="","",EST!H21)</f>
        <v/>
      </c>
      <c r="I62" t="str">
        <f>IF(EST!$C21="","",EST!I21)</f>
        <v/>
      </c>
      <c r="J62" s="228"/>
      <c r="K62" s="228"/>
      <c r="L62" t="str">
        <f>IF(EST!$C21="","",EST!J21)</f>
        <v/>
      </c>
      <c r="M62" t="str">
        <f>IF(EST!$C21="","",EST!K21)</f>
        <v/>
      </c>
      <c r="N62" s="228"/>
      <c r="O62" s="229"/>
      <c r="P62" s="249"/>
      <c r="Q62" s="229"/>
      <c r="R62" s="249"/>
      <c r="S62" s="250" t="str">
        <f>IF(EST!$C21="","",EST!R21)</f>
        <v/>
      </c>
      <c r="T62" s="250" t="str">
        <f>IF(EST!$C21="","",EST!S21)</f>
        <v/>
      </c>
      <c r="U62" s="228"/>
      <c r="V62" s="228"/>
      <c r="W62" s="228"/>
      <c r="X62" s="228"/>
      <c r="Y62" s="20" t="str">
        <f>IF(EST!$C21="","",EST!L21)</f>
        <v/>
      </c>
      <c r="Z62" s="20" t="str">
        <f>IF(EST!$C21="","",EST!M21)</f>
        <v/>
      </c>
      <c r="AA62" s="20" t="str">
        <f>IF(EST!$C21="","",EST!N21)</f>
        <v/>
      </c>
      <c r="AB62" s="20" t="str">
        <f>IF(EST!$C21="","",EST!U21)</f>
        <v/>
      </c>
      <c r="AC62" s="228"/>
      <c r="AD62" s="20" t="str">
        <f>IF(EST!$C21="","",EST!O21)</f>
        <v/>
      </c>
      <c r="AE62" s="20" t="str">
        <f>IF(EST!$C21="","",EST!P21)</f>
        <v/>
      </c>
      <c r="AF62" s="20" t="str">
        <f>IF(EST!$C21="","",EST!Q21)</f>
        <v/>
      </c>
      <c r="AG62" s="228"/>
      <c r="AH62" t="str">
        <f>IF(EST!$C21="","",EST!T21)</f>
        <v/>
      </c>
      <c r="AI62" s="20" t="str">
        <f>IF(EST!$C21="","",EST!V21)</f>
        <v/>
      </c>
      <c r="AJ62" s="228"/>
      <c r="AK62" s="228"/>
      <c r="AL62" s="228"/>
      <c r="AM62" t="str">
        <f>IF(EST!$C21="","",EST!W21)</f>
        <v/>
      </c>
      <c r="AN62" t="str">
        <f>IF(EST!$C21="","",EST!X21)</f>
        <v/>
      </c>
      <c r="AO62" t="str">
        <f>IF(EST!$C21="","",IDENTIF!$C$5)</f>
        <v/>
      </c>
      <c r="AP62" t="str">
        <f>IF(EST!$C21="","",EST!W21)</f>
        <v/>
      </c>
      <c r="AQ62" s="20" t="str">
        <f>IF(EST!$C21="","",EST!B21)</f>
        <v/>
      </c>
      <c r="AR62" s="20" t="str">
        <f>IF(EST!$C21="","",VLOOKUP(AO62,'AUX1'!$B$5:$E$53,3,FALSE))</f>
        <v/>
      </c>
      <c r="AS62" s="20" t="str">
        <f>IF(EST!$C21="","",EST!Z21)</f>
        <v/>
      </c>
      <c r="AT62" s="20" t="str">
        <f>IF(EST!$C21="","",EST!AA21)</f>
        <v/>
      </c>
      <c r="AU62" s="20" t="str">
        <f>IF(EST!$C21="","",EST!AB21)</f>
        <v/>
      </c>
      <c r="AW62" s="184">
        <f t="shared" si="56"/>
        <v>0</v>
      </c>
      <c r="AX62" s="184">
        <f t="shared" si="57"/>
        <v>0</v>
      </c>
      <c r="AY62" s="185" t="str">
        <f t="shared" si="44"/>
        <v/>
      </c>
      <c r="AZ62" s="232" t="str">
        <f t="shared" si="45"/>
        <v/>
      </c>
      <c r="BA62" s="233">
        <f t="shared" si="46"/>
        <v>0</v>
      </c>
      <c r="BB62" s="233" t="str">
        <f t="shared" si="47"/>
        <v/>
      </c>
      <c r="BC62" s="234">
        <f t="shared" si="48"/>
        <v>0</v>
      </c>
      <c r="BD62" s="185" t="str">
        <f>IF(BC62="","",IF(AH62="","",VLOOKUP(AH62,'AUX1'!$S$6:$U$9,2,0)))</f>
        <v/>
      </c>
      <c r="BE62" s="188" t="str">
        <f t="shared" si="49"/>
        <v/>
      </c>
      <c r="BF62" s="189" t="str">
        <f t="shared" si="50"/>
        <v/>
      </c>
      <c r="BG62" s="189" t="str">
        <f>IF(BA62=0,"",IF(BA62&lt;=300,'AUX1'!$T$12,IF(AND(BA62&gt;300,BA62&lt;=600),'AUX1'!$T$13,IF(AND(BA62&gt;600,BA62&lt;=900),'AUX1'!$T$14,IF(AND(BA62&gt;900,BA62&lt;=1200),'AUX1'!$T$15,IF(AND(BA62&gt;1200,BA62&lt;=1500),'AUX1'!$T$16,IF(BA62&gt;1500,'AUX1'!$T$17)))))))</f>
        <v/>
      </c>
      <c r="BH62" s="235" t="str">
        <f t="shared" si="51"/>
        <v/>
      </c>
      <c r="BI62" s="185" t="str">
        <f t="shared" si="52"/>
        <v/>
      </c>
      <c r="BJ62" s="30" t="str">
        <f>IF(BC62=0,"",IF(BC62&lt;=300,'AUX1'!$T$12,IF(AND(BC62&gt;300,BC62&lt;=600),'AUX1'!$T$13,IF(AND(BC62&gt;600,BC62&lt;=900),'AUX1'!$T$14,IF(AND(BC62&gt;900,BC62&lt;=1200),'AUX1'!$T$15,IF(AND(BC62&gt;1200,BC62&lt;=1500),'AUX1'!$T$16,IF(BC62&gt;1500,'AUX1'!$T$17)))))))</f>
        <v/>
      </c>
      <c r="BK62" s="188" t="str">
        <f>IF(BC62=0,"",IF(AH62="","",VLOOKUP(AH62,'AUX1'!$S$6:$U$9,3,0)))</f>
        <v/>
      </c>
      <c r="BL62" s="190" t="str">
        <f t="shared" si="53"/>
        <v/>
      </c>
      <c r="BM62" s="191" t="str">
        <f t="shared" si="54"/>
        <v/>
      </c>
      <c r="BN62" s="191" t="str">
        <f t="shared" si="54"/>
        <v/>
      </c>
      <c r="BO62" s="236" t="str">
        <f t="shared" si="54"/>
        <v/>
      </c>
      <c r="BP62" s="237" t="str">
        <f t="shared" si="55"/>
        <v/>
      </c>
      <c r="BQ62" s="238" t="str">
        <f t="shared" si="58"/>
        <v/>
      </c>
      <c r="BR62" s="238" t="str">
        <f t="shared" si="59"/>
        <v/>
      </c>
      <c r="BS62" s="239" t="str">
        <f t="shared" si="60"/>
        <v/>
      </c>
      <c r="BT62" s="211" t="str">
        <f t="shared" si="61"/>
        <v/>
      </c>
      <c r="BU62" s="211" t="str">
        <f t="shared" si="62"/>
        <v/>
      </c>
      <c r="BV62" s="211" t="str">
        <f t="shared" si="63"/>
        <v/>
      </c>
      <c r="BW62" s="211" t="str">
        <f t="shared" si="64"/>
        <v/>
      </c>
      <c r="BX62" s="211" t="str">
        <f t="shared" si="65"/>
        <v/>
      </c>
    </row>
    <row r="63" spans="2:76" ht="15.75" customHeight="1" x14ac:dyDescent="0.25">
      <c r="B63" s="20"/>
      <c r="AQ63" s="20"/>
      <c r="AR63" s="20"/>
      <c r="AS63" s="20"/>
      <c r="AT63" s="20"/>
      <c r="AU63" s="20"/>
      <c r="AW63" s="30"/>
      <c r="AX63" s="30"/>
      <c r="AY63" s="30"/>
      <c r="AZ63" s="240"/>
      <c r="BA63" s="241"/>
      <c r="BB63" s="241"/>
      <c r="BC63" s="241"/>
      <c r="BD63" s="190"/>
      <c r="BE63" s="190"/>
      <c r="BF63" s="30"/>
      <c r="BG63" s="30"/>
      <c r="BH63" s="30"/>
      <c r="BI63" s="30"/>
      <c r="BJ63" s="30"/>
      <c r="BK63" s="190"/>
      <c r="BL63" s="190"/>
      <c r="BM63" s="194"/>
      <c r="BN63" s="194"/>
      <c r="BO63" s="242"/>
    </row>
    <row r="64" spans="2:76" ht="15.75" customHeight="1" thickBot="1" x14ac:dyDescent="0.3">
      <c r="AW64" s="251"/>
      <c r="AX64" s="251"/>
      <c r="AY64" s="219" t="s">
        <v>327</v>
      </c>
      <c r="AZ64" s="220">
        <v>185</v>
      </c>
      <c r="BA64" s="679" t="s">
        <v>384</v>
      </c>
      <c r="BB64" s="679"/>
      <c r="BC64" s="679"/>
      <c r="BD64" s="679"/>
      <c r="BE64" s="679"/>
      <c r="BF64" s="40"/>
      <c r="BG64" s="40"/>
      <c r="BH64" s="40"/>
      <c r="BI64" s="40"/>
      <c r="BJ64" s="40"/>
      <c r="BK64" s="40"/>
      <c r="BL64" s="40"/>
      <c r="BM64" s="40"/>
      <c r="BN64" s="40"/>
      <c r="BO64" s="222"/>
      <c r="BP64" s="223" t="s">
        <v>93</v>
      </c>
      <c r="BQ64" s="733" t="s">
        <v>166</v>
      </c>
      <c r="BR64" s="733"/>
      <c r="BS64" s="733"/>
      <c r="BT64" s="734" t="s">
        <v>447</v>
      </c>
      <c r="BU64" s="734"/>
      <c r="BV64" s="734"/>
      <c r="BW64" s="734"/>
      <c r="BX64" s="734"/>
    </row>
    <row r="65" spans="1:76" s="21" customFormat="1" ht="15.75" customHeight="1" thickBot="1" x14ac:dyDescent="0.3">
      <c r="A65" s="37">
        <v>15</v>
      </c>
      <c r="B65" s="664" t="s">
        <v>329</v>
      </c>
      <c r="C65" s="646" t="s">
        <v>330</v>
      </c>
      <c r="D65" s="648" t="s">
        <v>331</v>
      </c>
      <c r="E65" s="649"/>
      <c r="F65" s="650"/>
      <c r="G65" s="651" t="s">
        <v>332</v>
      </c>
      <c r="H65" s="652"/>
      <c r="I65" s="168" t="s">
        <v>333</v>
      </c>
      <c r="J65" s="731" t="s">
        <v>334</v>
      </c>
      <c r="K65" s="731" t="s">
        <v>335</v>
      </c>
      <c r="L65" s="666" t="s">
        <v>336</v>
      </c>
      <c r="M65" s="666" t="s">
        <v>337</v>
      </c>
      <c r="N65" s="706" t="s">
        <v>445</v>
      </c>
      <c r="O65" s="729" t="s">
        <v>338</v>
      </c>
      <c r="P65" s="730"/>
      <c r="Q65" s="729" t="s">
        <v>339</v>
      </c>
      <c r="R65" s="730"/>
      <c r="S65" s="735" t="s">
        <v>403</v>
      </c>
      <c r="T65" s="736"/>
      <c r="U65" s="704" t="s">
        <v>344</v>
      </c>
      <c r="V65" s="705"/>
      <c r="W65" s="704" t="s">
        <v>345</v>
      </c>
      <c r="X65" s="705"/>
      <c r="Y65" s="702" t="s">
        <v>385</v>
      </c>
      <c r="Z65" s="702" t="s">
        <v>386</v>
      </c>
      <c r="AA65" s="702" t="s">
        <v>387</v>
      </c>
      <c r="AB65" s="702" t="s">
        <v>389</v>
      </c>
      <c r="AC65" s="702" t="s">
        <v>340</v>
      </c>
      <c r="AD65" s="714" t="s">
        <v>328</v>
      </c>
      <c r="AE65" s="715"/>
      <c r="AF65" s="716"/>
      <c r="AG65" s="706" t="s">
        <v>341</v>
      </c>
      <c r="AH65" s="702" t="s">
        <v>342</v>
      </c>
      <c r="AI65" s="727" t="s">
        <v>343</v>
      </c>
      <c r="AJ65" s="727" t="s">
        <v>448</v>
      </c>
      <c r="AK65" s="656" t="s">
        <v>404</v>
      </c>
      <c r="AL65" s="658" t="s">
        <v>405</v>
      </c>
      <c r="AM65" s="658" t="s">
        <v>406</v>
      </c>
      <c r="AN65" s="689" t="s">
        <v>347</v>
      </c>
      <c r="AO65" s="701" t="s">
        <v>449</v>
      </c>
      <c r="AP65" s="692" t="s">
        <v>450</v>
      </c>
      <c r="AQ65" s="642" t="s">
        <v>437</v>
      </c>
      <c r="AR65" s="642" t="s">
        <v>438</v>
      </c>
      <c r="AS65" s="169" t="s">
        <v>348</v>
      </c>
      <c r="AT65" s="169" t="s">
        <v>348</v>
      </c>
      <c r="AU65" s="169" t="s">
        <v>348</v>
      </c>
      <c r="AV65" s="170"/>
      <c r="AW65" s="710" t="s">
        <v>391</v>
      </c>
      <c r="AX65" s="710" t="s">
        <v>392</v>
      </c>
      <c r="AY65" s="674" t="s">
        <v>297</v>
      </c>
      <c r="AZ65" s="674"/>
      <c r="BA65" s="712" t="s">
        <v>393</v>
      </c>
      <c r="BB65" s="725" t="s">
        <v>451</v>
      </c>
      <c r="BC65" s="712" t="s">
        <v>394</v>
      </c>
      <c r="BD65" s="642" t="s">
        <v>368</v>
      </c>
      <c r="BE65" s="668" t="s">
        <v>395</v>
      </c>
      <c r="BF65" s="721" t="s">
        <v>396</v>
      </c>
      <c r="BG65" s="708" t="s">
        <v>452</v>
      </c>
      <c r="BH65" s="708" t="s">
        <v>453</v>
      </c>
      <c r="BI65" s="721" t="s">
        <v>397</v>
      </c>
      <c r="BJ65" s="642" t="s">
        <v>371</v>
      </c>
      <c r="BK65" s="668" t="s">
        <v>370</v>
      </c>
      <c r="BL65" s="642" t="s">
        <v>372</v>
      </c>
      <c r="BM65" s="723" t="s">
        <v>349</v>
      </c>
      <c r="BN65" s="717" t="s">
        <v>350</v>
      </c>
      <c r="BO65" s="719" t="s">
        <v>443</v>
      </c>
      <c r="BP65" s="634" t="s">
        <v>408</v>
      </c>
      <c r="BQ65" s="634" t="s">
        <v>167</v>
      </c>
      <c r="BR65" s="634" t="s">
        <v>173</v>
      </c>
      <c r="BS65" s="634" t="s">
        <v>178</v>
      </c>
      <c r="BT65" s="634" t="s">
        <v>429</v>
      </c>
      <c r="BU65" s="634" t="s">
        <v>430</v>
      </c>
      <c r="BV65" s="634" t="s">
        <v>431</v>
      </c>
      <c r="BW65" s="634" t="s">
        <v>432</v>
      </c>
      <c r="BX65" s="634" t="s">
        <v>433</v>
      </c>
    </row>
    <row r="66" spans="1:76" s="21" customFormat="1" ht="15.75" customHeight="1" thickBot="1" x14ac:dyDescent="0.3">
      <c r="A66" s="37" t="s">
        <v>93</v>
      </c>
      <c r="B66" s="665"/>
      <c r="C66" s="647"/>
      <c r="D66" s="172" t="s">
        <v>352</v>
      </c>
      <c r="E66" s="172" t="s">
        <v>353</v>
      </c>
      <c r="F66" s="172" t="s">
        <v>354</v>
      </c>
      <c r="G66" s="200" t="s">
        <v>407</v>
      </c>
      <c r="H66" s="200" t="s">
        <v>356</v>
      </c>
      <c r="I66" s="204" t="s">
        <v>357</v>
      </c>
      <c r="J66" s="732"/>
      <c r="K66" s="732"/>
      <c r="L66" s="667"/>
      <c r="M66" s="667"/>
      <c r="N66" s="707"/>
      <c r="O66" s="246" t="s">
        <v>358</v>
      </c>
      <c r="P66" s="247" t="s">
        <v>359</v>
      </c>
      <c r="Q66" s="246" t="s">
        <v>358</v>
      </c>
      <c r="R66" s="247" t="s">
        <v>359</v>
      </c>
      <c r="S66" s="252" t="s">
        <v>399</v>
      </c>
      <c r="T66" s="252" t="s">
        <v>400</v>
      </c>
      <c r="U66" s="243" t="s">
        <v>360</v>
      </c>
      <c r="V66" s="243" t="s">
        <v>361</v>
      </c>
      <c r="W66" s="243" t="s">
        <v>360</v>
      </c>
      <c r="X66" s="243" t="s">
        <v>361</v>
      </c>
      <c r="Y66" s="703"/>
      <c r="Z66" s="703"/>
      <c r="AA66" s="703"/>
      <c r="AB66" s="703"/>
      <c r="AC66" s="703"/>
      <c r="AD66" s="253" t="s">
        <v>349</v>
      </c>
      <c r="AE66" s="253" t="s">
        <v>350</v>
      </c>
      <c r="AF66" s="253" t="s">
        <v>351</v>
      </c>
      <c r="AG66" s="707"/>
      <c r="AH66" s="703"/>
      <c r="AI66" s="728"/>
      <c r="AJ66" s="728"/>
      <c r="AK66" s="657"/>
      <c r="AL66" s="659"/>
      <c r="AM66" s="659"/>
      <c r="AN66" s="700"/>
      <c r="AO66" s="701"/>
      <c r="AP66" s="693"/>
      <c r="AQ66" s="642"/>
      <c r="AR66" s="642"/>
      <c r="AS66" s="169" t="s">
        <v>362</v>
      </c>
      <c r="AT66" s="169" t="s">
        <v>363</v>
      </c>
      <c r="AU66" s="169" t="s">
        <v>364</v>
      </c>
      <c r="AV66" s="176"/>
      <c r="AW66" s="711"/>
      <c r="AX66" s="711"/>
      <c r="AY66" s="177" t="s">
        <v>365</v>
      </c>
      <c r="AZ66" s="227" t="s">
        <v>366</v>
      </c>
      <c r="BA66" s="713"/>
      <c r="BB66" s="726"/>
      <c r="BC66" s="713"/>
      <c r="BD66" s="643"/>
      <c r="BE66" s="669"/>
      <c r="BF66" s="722"/>
      <c r="BG66" s="709"/>
      <c r="BH66" s="709"/>
      <c r="BI66" s="722"/>
      <c r="BJ66" s="643"/>
      <c r="BK66" s="669"/>
      <c r="BL66" s="643"/>
      <c r="BM66" s="724"/>
      <c r="BN66" s="718"/>
      <c r="BO66" s="720"/>
      <c r="BP66" s="635"/>
      <c r="BQ66" s="635"/>
      <c r="BR66" s="635"/>
      <c r="BS66" s="635"/>
      <c r="BT66" s="635"/>
      <c r="BU66" s="635"/>
      <c r="BV66" s="635"/>
      <c r="BW66" s="635"/>
      <c r="BX66" s="635"/>
    </row>
    <row r="67" spans="1:76" ht="15.75" customHeight="1" x14ac:dyDescent="0.25">
      <c r="B67" s="179">
        <v>1</v>
      </c>
      <c r="C67" t="str">
        <f>IF(FUN!$C8="","",FUN!C8)</f>
        <v/>
      </c>
      <c r="G67" t="str">
        <f>IF(FUN!$C8="","",FUN!G8)</f>
        <v/>
      </c>
      <c r="H67" t="str">
        <f>IF(FUN!$C8="","",FUN!H8)</f>
        <v/>
      </c>
      <c r="I67" t="str">
        <f>IF(FUN!$C8="","",FUN!I8)</f>
        <v/>
      </c>
      <c r="J67" s="228"/>
      <c r="K67" s="228"/>
      <c r="L67" t="str">
        <f>IF(FUN!$C8="","",FUN!J8)</f>
        <v/>
      </c>
      <c r="M67" t="str">
        <f>IF(FUN!$C8="","",FUN!K8)</f>
        <v/>
      </c>
      <c r="N67" s="228"/>
      <c r="O67" s="229"/>
      <c r="P67" s="249"/>
      <c r="Q67" s="229"/>
      <c r="R67" s="249"/>
      <c r="S67" s="250" t="str">
        <f>IF(FUN!$C8="","",FUN!L8)</f>
        <v/>
      </c>
      <c r="T67" s="250" t="str">
        <f>IF(FUN!$C8="","",FUN!M8)</f>
        <v/>
      </c>
      <c r="U67" s="228"/>
      <c r="V67" s="228"/>
      <c r="W67" s="228"/>
      <c r="X67" s="228"/>
      <c r="Y67" s="230"/>
      <c r="Z67" s="230"/>
      <c r="AA67" s="230"/>
      <c r="AB67" s="230"/>
      <c r="AC67" s="228"/>
      <c r="AD67" s="230"/>
      <c r="AE67" s="230"/>
      <c r="AF67" s="230"/>
      <c r="AG67" s="228"/>
      <c r="AH67" s="228"/>
      <c r="AI67" s="228"/>
      <c r="AJ67" s="228"/>
      <c r="AK67" t="str">
        <f>IF(FUN!$C8="","",FUN!N8)</f>
        <v/>
      </c>
      <c r="AL67" t="str">
        <f>IF(FUN!$C8="","",FUN!O8)</f>
        <v/>
      </c>
      <c r="AM67" t="str">
        <f>IF(FUN!$C8="","",FUN!P8)</f>
        <v/>
      </c>
      <c r="AN67" t="str">
        <f>IF(FUN!$C8="","",FUN!Q8)</f>
        <v/>
      </c>
      <c r="AO67" t="str">
        <f>IF(FUN!$C8="","",IDENTIF!$C$5)</f>
        <v/>
      </c>
      <c r="AP67" t="str">
        <f>IF(FUN!$C8="","",FUN!P8)</f>
        <v/>
      </c>
      <c r="AQ67" s="20" t="str">
        <f>IF(FUN!$C8="","",FUN!B8)</f>
        <v/>
      </c>
      <c r="AR67" s="20" t="str">
        <f>IF(FUN!$C8="","",VLOOKUP(AO67,'AUX1'!$B$5:$E$53,3,FALSE))</f>
        <v/>
      </c>
      <c r="AS67" s="20" t="str">
        <f>IF(FUN!$C8="","",FUN!S8)</f>
        <v/>
      </c>
      <c r="AT67" s="20" t="str">
        <f>IF(FUN!$C8="","",FUN!T8)</f>
        <v/>
      </c>
      <c r="AU67" s="20" t="str">
        <f>IF(FUN!$C8="","",FUN!U8)</f>
        <v/>
      </c>
      <c r="AW67" s="184">
        <f t="shared" ref="AW67:AW81" si="66">IF(Y67="",0,Y67)</f>
        <v>0</v>
      </c>
      <c r="AX67" s="184">
        <f t="shared" ref="AX67:AX81" si="67">IF(AA67="",0,AA67)</f>
        <v>0</v>
      </c>
      <c r="AY67" s="185" t="str">
        <f t="shared" ref="AY67:AY81" si="68">IF(AW67*AX67+IF(AC67="",0,AC67)=0,"",AW67*AX67+IF(AC67="",0,AC67))</f>
        <v/>
      </c>
      <c r="AZ67" s="232" t="str">
        <f t="shared" ref="AZ67:AZ81" si="69">IF(AY67="","",AY67*$AZ$2)</f>
        <v/>
      </c>
      <c r="BA67" s="233">
        <f t="shared" ref="BA67:BA81" si="70">IF(Z67="",0,Z67)</f>
        <v>0</v>
      </c>
      <c r="BB67" s="233" t="str">
        <f t="shared" ref="BB67:BB81" si="71">IF(AG67="","",AG67)</f>
        <v/>
      </c>
      <c r="BC67" s="234">
        <f t="shared" ref="BC67:BC81" si="72">AW67*BA67+IF(BB67="",0,BB67)</f>
        <v>0</v>
      </c>
      <c r="BD67" s="185" t="str">
        <f>IF(BC67="","",IF(AH67="","",VLOOKUP(AH67,'AUX1'!$S$6:$U$9,2,0)))</f>
        <v/>
      </c>
      <c r="BE67" s="188" t="str">
        <f t="shared" ref="BE67:BE81" si="73">IF(BC67=0,"",BC67*BD67)</f>
        <v/>
      </c>
      <c r="BF67" s="189" t="str">
        <f t="shared" ref="BF67:BF81" si="74">IF(AB67="","",AB67)</f>
        <v/>
      </c>
      <c r="BG67" s="189" t="str">
        <f>IF(BA67=0,"",IF(BA67&lt;=300,'AUX1'!$T$12,IF(AND(BA67&gt;300,BA67&lt;=600),'AUX1'!$T$13,IF(AND(BA67&gt;600,BA67&lt;=900),'AUX1'!$T$14,IF(AND(BA67&gt;900,BA67&lt;=1200),'AUX1'!$T$15,IF(AND(BA67&gt;1200,BA67&lt;=1500),'AUX1'!$T$16,IF(BA67&gt;1500,'AUX1'!$T$17)))))))</f>
        <v/>
      </c>
      <c r="BH67" s="235" t="str">
        <f t="shared" ref="BH67:BH81" si="75">IF(AW67=0,"",AW67*BF67)</f>
        <v/>
      </c>
      <c r="BI67" s="185" t="str">
        <f t="shared" ref="BI67:BI81" si="76">IF(BC67=0,"",IF(ROUND(((P67+Q67)-(N67+O67))*24,0)=0,"",ROUND(((P67+Q67)-(N67+O67))*24,0)))</f>
        <v/>
      </c>
      <c r="BJ67" s="30" t="str">
        <f>IF(BC67=0,"",IF(BC67&lt;=300,'AUX1'!$T$12,IF(AND(BC67&gt;300,BC67&lt;=600),'AUX1'!$T$13,IF(AND(BC67&gt;600,BC67&lt;=900),'AUX1'!$T$14,IF(AND(BC67&gt;900,BC67&lt;=1200),'AUX1'!$T$15,IF(AND(BC67&gt;1200,BC67&lt;=1500),'AUX1'!$T$16,IF(BC67&gt;1500,'AUX1'!$T$17)))))))</f>
        <v/>
      </c>
      <c r="BK67" s="188" t="str">
        <f>IF(BC67=0,"",IF(AH67="","",VLOOKUP(AH67,'AUX1'!$S$6:$U$9,3,0)))</f>
        <v/>
      </c>
      <c r="BL67" s="190" t="str">
        <f t="shared" ref="BL67:BL81" si="77">IF(((IF(BH67="",0,BH67*BG67))+(IF(BI67="",0,BI67*BJ67)))*(IF(BK67="",0,BK67))=0,"",((IF(BH67="",0,BH67*BG67))+(IF(BI67="",0,BI67*BJ67)))*(IF(BK67="",0,BK67)))</f>
        <v/>
      </c>
      <c r="BM67" s="191">
        <f t="shared" ref="BM67:BO81" si="78">AD67</f>
        <v>0</v>
      </c>
      <c r="BN67" s="191">
        <f t="shared" si="78"/>
        <v>0</v>
      </c>
      <c r="BO67" s="236">
        <f t="shared" si="78"/>
        <v>0</v>
      </c>
      <c r="BP67" s="254" t="str">
        <f t="shared" ref="BP67:BP81" si="79">IF(AK67="","",IF(AT67="FUN",AK67,""))</f>
        <v/>
      </c>
      <c r="BQ67" s="238" t="str">
        <f>IF(AK67="","",IF(AU67="6.1",AK67,""))</f>
        <v/>
      </c>
      <c r="BR67" s="238" t="str">
        <f>IF(AK67="","",IF(AU67="6.2",AK67,""))</f>
        <v/>
      </c>
      <c r="BS67" s="239" t="str">
        <f>IF(AK67="","",IF(AU67="6.3",AK67,""))</f>
        <v/>
      </c>
      <c r="BT67" s="211" t="str">
        <f>IF(AK67="","",IF(AU67="C-LAB",AK67,""))</f>
        <v/>
      </c>
      <c r="BU67" s="211" t="str">
        <f>IF(AK67="","",IF(AU67="O-LAB",AK67,""))</f>
        <v/>
      </c>
      <c r="BV67" s="211" t="str">
        <f>IF(AK67="","",IF(AU67="C-AEX",AK67,""))</f>
        <v/>
      </c>
      <c r="BW67" s="211" t="str">
        <f>IF(AK67="","",IF(AU67="O-AEX",AK67,""))</f>
        <v/>
      </c>
      <c r="BX67" s="211" t="str">
        <f>IF(AK67="","",IF(AU67="M-CC",AK67,""))</f>
        <v/>
      </c>
    </row>
    <row r="68" spans="1:76" ht="15.75" customHeight="1" x14ac:dyDescent="0.25">
      <c r="B68" s="179">
        <v>2</v>
      </c>
      <c r="C68" t="str">
        <f>IF(FUN!$C9="","",FUN!C9)</f>
        <v/>
      </c>
      <c r="G68" t="str">
        <f>IF(FUN!$C9="","",FUN!G9)</f>
        <v/>
      </c>
      <c r="H68" t="str">
        <f>IF(FUN!$C9="","",FUN!H9)</f>
        <v/>
      </c>
      <c r="I68" t="str">
        <f>IF(FUN!$C9="","",FUN!I9)</f>
        <v/>
      </c>
      <c r="J68" s="228"/>
      <c r="K68" s="228"/>
      <c r="L68" t="str">
        <f>IF(FUN!$C9="","",FUN!J9)</f>
        <v/>
      </c>
      <c r="M68" t="str">
        <f>IF(FUN!$C9="","",FUN!K9)</f>
        <v/>
      </c>
      <c r="N68" s="228"/>
      <c r="O68" s="229"/>
      <c r="P68" s="249"/>
      <c r="Q68" s="229"/>
      <c r="R68" s="249"/>
      <c r="S68" s="250" t="str">
        <f>IF(FUN!$C9="","",FUN!L9)</f>
        <v/>
      </c>
      <c r="T68" s="250" t="str">
        <f>IF(FUN!$C9="","",FUN!M9)</f>
        <v/>
      </c>
      <c r="U68" s="228"/>
      <c r="V68" s="228"/>
      <c r="W68" s="228"/>
      <c r="X68" s="228"/>
      <c r="Y68" s="230"/>
      <c r="Z68" s="230"/>
      <c r="AA68" s="230"/>
      <c r="AB68" s="230"/>
      <c r="AC68" s="228"/>
      <c r="AD68" s="230"/>
      <c r="AE68" s="230"/>
      <c r="AF68" s="230"/>
      <c r="AG68" s="228"/>
      <c r="AH68" s="228"/>
      <c r="AI68" s="228"/>
      <c r="AJ68" s="228"/>
      <c r="AK68" t="str">
        <f>IF(FUN!$C9="","",FUN!N9)</f>
        <v/>
      </c>
      <c r="AL68" t="str">
        <f>IF(FUN!$C9="","",FUN!O9)</f>
        <v/>
      </c>
      <c r="AM68" t="str">
        <f>IF(FUN!$C9="","",FUN!P9)</f>
        <v/>
      </c>
      <c r="AN68" t="str">
        <f>IF(FUN!$C9="","",FUN!Q9)</f>
        <v/>
      </c>
      <c r="AO68" t="str">
        <f>IF(FUN!$C9="","",IDENTIF!$C$5)</f>
        <v/>
      </c>
      <c r="AP68" t="str">
        <f>IF(FUN!$C9="","",FUN!P9)</f>
        <v/>
      </c>
      <c r="AQ68" s="20" t="str">
        <f>IF(FUN!$C9="","",FUN!B9)</f>
        <v/>
      </c>
      <c r="AR68" s="20" t="str">
        <f>IF(FUN!$C9="","",VLOOKUP(AO68,'AUX1'!$B$5:$E$53,3,FALSE))</f>
        <v/>
      </c>
      <c r="AS68" s="20" t="str">
        <f>IF(FUN!$C9="","",FUN!S9)</f>
        <v/>
      </c>
      <c r="AT68" s="20" t="str">
        <f>IF(FUN!$C9="","",FUN!T9)</f>
        <v/>
      </c>
      <c r="AU68" s="20" t="str">
        <f>IF(FUN!$C9="","",FUN!U9)</f>
        <v/>
      </c>
      <c r="AW68" s="184">
        <f t="shared" si="66"/>
        <v>0</v>
      </c>
      <c r="AX68" s="184">
        <f t="shared" si="67"/>
        <v>0</v>
      </c>
      <c r="AY68" s="185" t="str">
        <f t="shared" si="68"/>
        <v/>
      </c>
      <c r="AZ68" s="232" t="str">
        <f t="shared" si="69"/>
        <v/>
      </c>
      <c r="BA68" s="233">
        <f t="shared" si="70"/>
        <v>0</v>
      </c>
      <c r="BB68" s="233" t="str">
        <f t="shared" si="71"/>
        <v/>
      </c>
      <c r="BC68" s="234">
        <f t="shared" si="72"/>
        <v>0</v>
      </c>
      <c r="BD68" s="185" t="str">
        <f>IF(BC68="","",IF(AH68="","",VLOOKUP(AH68,'AUX1'!$S$6:$U$9,2,0)))</f>
        <v/>
      </c>
      <c r="BE68" s="188" t="str">
        <f t="shared" si="73"/>
        <v/>
      </c>
      <c r="BF68" s="189" t="str">
        <f t="shared" si="74"/>
        <v/>
      </c>
      <c r="BG68" s="189" t="str">
        <f>IF(BA68=0,"",IF(BA68&lt;=300,'AUX1'!$T$12,IF(AND(BA68&gt;300,BA68&lt;=600),'AUX1'!$T$13,IF(AND(BA68&gt;600,BA68&lt;=900),'AUX1'!$T$14,IF(AND(BA68&gt;900,BA68&lt;=1200),'AUX1'!$T$15,IF(AND(BA68&gt;1200,BA68&lt;=1500),'AUX1'!$T$16,IF(BA68&gt;1500,'AUX1'!$T$17)))))))</f>
        <v/>
      </c>
      <c r="BH68" s="235" t="str">
        <f t="shared" si="75"/>
        <v/>
      </c>
      <c r="BI68" s="185" t="str">
        <f t="shared" si="76"/>
        <v/>
      </c>
      <c r="BJ68" s="30" t="str">
        <f>IF(BC68=0,"",IF(BC68&lt;=300,'AUX1'!$T$12,IF(AND(BC68&gt;300,BC68&lt;=600),'AUX1'!$T$13,IF(AND(BC68&gt;600,BC68&lt;=900),'AUX1'!$T$14,IF(AND(BC68&gt;900,BC68&lt;=1200),'AUX1'!$T$15,IF(AND(BC68&gt;1200,BC68&lt;=1500),'AUX1'!$T$16,IF(BC68&gt;1500,'AUX1'!$T$17)))))))</f>
        <v/>
      </c>
      <c r="BK68" s="188" t="str">
        <f>IF(BC68=0,"",IF(AH68="","",VLOOKUP(AH68,'AUX1'!$S$6:$U$9,3,0)))</f>
        <v/>
      </c>
      <c r="BL68" s="190" t="str">
        <f t="shared" si="77"/>
        <v/>
      </c>
      <c r="BM68" s="191">
        <f t="shared" si="78"/>
        <v>0</v>
      </c>
      <c r="BN68" s="191">
        <f t="shared" si="78"/>
        <v>0</v>
      </c>
      <c r="BO68" s="236">
        <f t="shared" si="78"/>
        <v>0</v>
      </c>
      <c r="BP68" s="254" t="str">
        <f t="shared" si="79"/>
        <v/>
      </c>
      <c r="BQ68" s="238" t="str">
        <f t="shared" ref="BQ68:BQ81" si="80">IF(AK68="","",IF(AS68="6.1",AK68,""))</f>
        <v/>
      </c>
      <c r="BR68" s="238" t="str">
        <f t="shared" ref="BR68:BR81" si="81">IF(AK68="","",IF(AS68="6.2",AK68,""))</f>
        <v/>
      </c>
      <c r="BS68" s="239" t="str">
        <f t="shared" ref="BS68:BS81" si="82">IF(AK68="","",IF(AS68="6.3",AK68,""))</f>
        <v/>
      </c>
      <c r="BT68" s="211" t="str">
        <f t="shared" ref="BT68:BT81" si="83">IF(AK68="","",IF(AU68="C-LAB",AK68,""))</f>
        <v/>
      </c>
      <c r="BU68" s="211" t="str">
        <f t="shared" ref="BU68:BU81" si="84">IF(AK68="","",IF(AU68="O-LAB",AK68,""))</f>
        <v/>
      </c>
      <c r="BV68" s="211" t="str">
        <f t="shared" ref="BV68:BV81" si="85">IF(AK68="","",IF(AU68="C-AEX",AK68,""))</f>
        <v/>
      </c>
      <c r="BW68" s="211" t="str">
        <f t="shared" ref="BW68:BW81" si="86">IF(AK68="","",IF(AU68="O-AEX",AK68,""))</f>
        <v/>
      </c>
      <c r="BX68" s="211" t="str">
        <f t="shared" ref="BX68:BX81" si="87">IF(AK68="","",IF(AU68="M-CC",AK68,""))</f>
        <v/>
      </c>
    </row>
    <row r="69" spans="1:76" ht="15.75" customHeight="1" x14ac:dyDescent="0.25">
      <c r="B69" s="179">
        <v>3</v>
      </c>
      <c r="C69" t="str">
        <f>IF(FUN!$C10="","",FUN!C10)</f>
        <v/>
      </c>
      <c r="G69" t="str">
        <f>IF(FUN!$C10="","",FUN!G10)</f>
        <v/>
      </c>
      <c r="H69" t="str">
        <f>IF(FUN!$C10="","",FUN!H10)</f>
        <v/>
      </c>
      <c r="I69" t="str">
        <f>IF(FUN!$C10="","",FUN!I10)</f>
        <v/>
      </c>
      <c r="J69" s="228"/>
      <c r="K69" s="228"/>
      <c r="L69" t="str">
        <f>IF(FUN!$C10="","",FUN!J10)</f>
        <v/>
      </c>
      <c r="M69" t="str">
        <f>IF(FUN!$C10="","",FUN!K10)</f>
        <v/>
      </c>
      <c r="N69" s="228"/>
      <c r="O69" s="229"/>
      <c r="P69" s="249"/>
      <c r="Q69" s="229"/>
      <c r="R69" s="249"/>
      <c r="S69" s="250" t="str">
        <f>IF(FUN!$C10="","",FUN!L10)</f>
        <v/>
      </c>
      <c r="T69" s="250" t="str">
        <f>IF(FUN!$C10="","",FUN!M10)</f>
        <v/>
      </c>
      <c r="U69" s="228"/>
      <c r="V69" s="228"/>
      <c r="W69" s="228"/>
      <c r="X69" s="228"/>
      <c r="Y69" s="230"/>
      <c r="Z69" s="230"/>
      <c r="AA69" s="230"/>
      <c r="AB69" s="230"/>
      <c r="AC69" s="228"/>
      <c r="AD69" s="230"/>
      <c r="AE69" s="230"/>
      <c r="AF69" s="230"/>
      <c r="AG69" s="228"/>
      <c r="AH69" s="228"/>
      <c r="AI69" s="228"/>
      <c r="AJ69" s="228"/>
      <c r="AK69" t="str">
        <f>IF(FUN!$C10="","",FUN!N10)</f>
        <v/>
      </c>
      <c r="AL69" t="str">
        <f>IF(FUN!$C10="","",FUN!O10)</f>
        <v/>
      </c>
      <c r="AM69" t="str">
        <f>IF(FUN!$C10="","",FUN!P10)</f>
        <v/>
      </c>
      <c r="AN69" t="str">
        <f>IF(FUN!$C10="","",FUN!Q10)</f>
        <v/>
      </c>
      <c r="AO69" t="str">
        <f>IF(FUN!$C10="","",IDENTIF!$C$5)</f>
        <v/>
      </c>
      <c r="AP69" t="str">
        <f>IF(FUN!$C10="","",FUN!P10)</f>
        <v/>
      </c>
      <c r="AQ69" s="20" t="str">
        <f>IF(FUN!$C10="","",FUN!B10)</f>
        <v/>
      </c>
      <c r="AR69" s="20" t="str">
        <f>IF(FUN!$C10="","",VLOOKUP(AO69,'AUX1'!$B$5:$E$53,3,FALSE))</f>
        <v/>
      </c>
      <c r="AS69" s="20" t="str">
        <f>IF(FUN!$C10="","",FUN!S10)</f>
        <v/>
      </c>
      <c r="AT69" s="20" t="str">
        <f>IF(FUN!$C10="","",FUN!T10)</f>
        <v/>
      </c>
      <c r="AU69" s="20" t="str">
        <f>IF(FUN!$C10="","",FUN!U10)</f>
        <v/>
      </c>
      <c r="AW69" s="184">
        <f t="shared" si="66"/>
        <v>0</v>
      </c>
      <c r="AX69" s="184">
        <f t="shared" si="67"/>
        <v>0</v>
      </c>
      <c r="AY69" s="185" t="str">
        <f t="shared" si="68"/>
        <v/>
      </c>
      <c r="AZ69" s="232" t="str">
        <f t="shared" si="69"/>
        <v/>
      </c>
      <c r="BA69" s="233">
        <f t="shared" si="70"/>
        <v>0</v>
      </c>
      <c r="BB69" s="233" t="str">
        <f t="shared" si="71"/>
        <v/>
      </c>
      <c r="BC69" s="234">
        <f t="shared" si="72"/>
        <v>0</v>
      </c>
      <c r="BD69" s="185" t="str">
        <f>IF(BC69="","",IF(AH69="","",VLOOKUP(AH69,'AUX1'!$S$6:$U$9,2,0)))</f>
        <v/>
      </c>
      <c r="BE69" s="188" t="str">
        <f t="shared" si="73"/>
        <v/>
      </c>
      <c r="BF69" s="189" t="str">
        <f t="shared" si="74"/>
        <v/>
      </c>
      <c r="BG69" s="189" t="str">
        <f>IF(BA69=0,"",IF(BA69&lt;=300,'AUX1'!$T$12,IF(AND(BA69&gt;300,BA69&lt;=600),'AUX1'!$T$13,IF(AND(BA69&gt;600,BA69&lt;=900),'AUX1'!$T$14,IF(AND(BA69&gt;900,BA69&lt;=1200),'AUX1'!$T$15,IF(AND(BA69&gt;1200,BA69&lt;=1500),'AUX1'!$T$16,IF(BA69&gt;1500,'AUX1'!$T$17)))))))</f>
        <v/>
      </c>
      <c r="BH69" s="235" t="str">
        <f t="shared" si="75"/>
        <v/>
      </c>
      <c r="BI69" s="185" t="str">
        <f t="shared" si="76"/>
        <v/>
      </c>
      <c r="BJ69" s="30" t="str">
        <f>IF(BC69=0,"",IF(BC69&lt;=300,'AUX1'!$T$12,IF(AND(BC69&gt;300,BC69&lt;=600),'AUX1'!$T$13,IF(AND(BC69&gt;600,BC69&lt;=900),'AUX1'!$T$14,IF(AND(BC69&gt;900,BC69&lt;=1200),'AUX1'!$T$15,IF(AND(BC69&gt;1200,BC69&lt;=1500),'AUX1'!$T$16,IF(BC69&gt;1500,'AUX1'!$T$17)))))))</f>
        <v/>
      </c>
      <c r="BK69" s="188" t="str">
        <f>IF(BC69=0,"",IF(AH69="","",VLOOKUP(AH69,'AUX1'!$S$6:$U$9,3,0)))</f>
        <v/>
      </c>
      <c r="BL69" s="190" t="str">
        <f t="shared" si="77"/>
        <v/>
      </c>
      <c r="BM69" s="191">
        <f t="shared" si="78"/>
        <v>0</v>
      </c>
      <c r="BN69" s="191">
        <f t="shared" si="78"/>
        <v>0</v>
      </c>
      <c r="BO69" s="236">
        <f t="shared" si="78"/>
        <v>0</v>
      </c>
      <c r="BP69" s="254" t="str">
        <f t="shared" si="79"/>
        <v/>
      </c>
      <c r="BQ69" s="238" t="str">
        <f t="shared" si="80"/>
        <v/>
      </c>
      <c r="BR69" s="238" t="str">
        <f t="shared" si="81"/>
        <v/>
      </c>
      <c r="BS69" s="239" t="str">
        <f t="shared" si="82"/>
        <v/>
      </c>
      <c r="BT69" s="211" t="str">
        <f t="shared" si="83"/>
        <v/>
      </c>
      <c r="BU69" s="211" t="str">
        <f t="shared" si="84"/>
        <v/>
      </c>
      <c r="BV69" s="211" t="str">
        <f t="shared" si="85"/>
        <v/>
      </c>
      <c r="BW69" s="211" t="str">
        <f t="shared" si="86"/>
        <v/>
      </c>
      <c r="BX69" s="211" t="str">
        <f t="shared" si="87"/>
        <v/>
      </c>
    </row>
    <row r="70" spans="1:76" ht="15.75" customHeight="1" x14ac:dyDescent="0.25">
      <c r="B70" s="179">
        <v>4</v>
      </c>
      <c r="C70" t="str">
        <f>IF(FUN!$C11="","",FUN!C11)</f>
        <v/>
      </c>
      <c r="G70" t="str">
        <f>IF(FUN!$C11="","",FUN!G11)</f>
        <v/>
      </c>
      <c r="H70" t="str">
        <f>IF(FUN!$C11="","",FUN!H11)</f>
        <v/>
      </c>
      <c r="I70" t="str">
        <f>IF(FUN!$C11="","",FUN!I11)</f>
        <v/>
      </c>
      <c r="J70" s="228"/>
      <c r="K70" s="228"/>
      <c r="L70" t="str">
        <f>IF(FUN!$C11="","",FUN!J11)</f>
        <v/>
      </c>
      <c r="M70" t="str">
        <f>IF(FUN!$C11="","",FUN!K11)</f>
        <v/>
      </c>
      <c r="N70" s="228"/>
      <c r="O70" s="229"/>
      <c r="P70" s="249"/>
      <c r="Q70" s="229"/>
      <c r="R70" s="249"/>
      <c r="S70" s="250" t="str">
        <f>IF(FUN!$C11="","",FUN!L11)</f>
        <v/>
      </c>
      <c r="T70" s="250" t="str">
        <f>IF(FUN!$C11="","",FUN!M11)</f>
        <v/>
      </c>
      <c r="U70" s="228"/>
      <c r="V70" s="228"/>
      <c r="W70" s="228"/>
      <c r="X70" s="228"/>
      <c r="Y70" s="230"/>
      <c r="Z70" s="230"/>
      <c r="AA70" s="230"/>
      <c r="AB70" s="230"/>
      <c r="AC70" s="228"/>
      <c r="AD70" s="230"/>
      <c r="AE70" s="230"/>
      <c r="AF70" s="230"/>
      <c r="AG70" s="228"/>
      <c r="AH70" s="228"/>
      <c r="AI70" s="228"/>
      <c r="AJ70" s="228"/>
      <c r="AK70" t="str">
        <f>IF(FUN!$C11="","",FUN!N11)</f>
        <v/>
      </c>
      <c r="AL70" t="str">
        <f>IF(FUN!$C11="","",FUN!O11)</f>
        <v/>
      </c>
      <c r="AM70" t="str">
        <f>IF(FUN!$C11="","",FUN!P11)</f>
        <v/>
      </c>
      <c r="AN70" t="str">
        <f>IF(FUN!$C11="","",FUN!Q11)</f>
        <v/>
      </c>
      <c r="AO70" t="str">
        <f>IF(FUN!$C11="","",IDENTIF!$C$5)</f>
        <v/>
      </c>
      <c r="AP70" t="str">
        <f>IF(FUN!$C11="","",FUN!P11)</f>
        <v/>
      </c>
      <c r="AQ70" s="20" t="str">
        <f>IF(FUN!$C11="","",FUN!B11)</f>
        <v/>
      </c>
      <c r="AR70" s="20" t="str">
        <f>IF(FUN!$C11="","",VLOOKUP(AO70,'AUX1'!$B$5:$E$53,3,FALSE))</f>
        <v/>
      </c>
      <c r="AS70" s="20" t="str">
        <f>IF(FUN!$C11="","",FUN!S11)</f>
        <v/>
      </c>
      <c r="AT70" s="20" t="str">
        <f>IF(FUN!$C11="","",FUN!T11)</f>
        <v/>
      </c>
      <c r="AU70" s="20" t="str">
        <f>IF(FUN!$C11="","",FUN!U11)</f>
        <v/>
      </c>
      <c r="AW70" s="184">
        <f t="shared" si="66"/>
        <v>0</v>
      </c>
      <c r="AX70" s="184">
        <f t="shared" si="67"/>
        <v>0</v>
      </c>
      <c r="AY70" s="185" t="str">
        <f t="shared" si="68"/>
        <v/>
      </c>
      <c r="AZ70" s="232" t="str">
        <f t="shared" si="69"/>
        <v/>
      </c>
      <c r="BA70" s="233">
        <f t="shared" si="70"/>
        <v>0</v>
      </c>
      <c r="BB70" s="233" t="str">
        <f t="shared" si="71"/>
        <v/>
      </c>
      <c r="BC70" s="234">
        <f t="shared" si="72"/>
        <v>0</v>
      </c>
      <c r="BD70" s="185" t="str">
        <f>IF(BC70="","",IF(AH70="","",VLOOKUP(AH70,'AUX1'!$S$6:$U$9,2,0)))</f>
        <v/>
      </c>
      <c r="BE70" s="188" t="str">
        <f t="shared" si="73"/>
        <v/>
      </c>
      <c r="BF70" s="189" t="str">
        <f t="shared" si="74"/>
        <v/>
      </c>
      <c r="BG70" s="189" t="str">
        <f>IF(BA70=0,"",IF(BA70&lt;=300,'AUX1'!$T$12,IF(AND(BA70&gt;300,BA70&lt;=600),'AUX1'!$T$13,IF(AND(BA70&gt;600,BA70&lt;=900),'AUX1'!$T$14,IF(AND(BA70&gt;900,BA70&lt;=1200),'AUX1'!$T$15,IF(AND(BA70&gt;1200,BA70&lt;=1500),'AUX1'!$T$16,IF(BA70&gt;1500,'AUX1'!$T$17)))))))</f>
        <v/>
      </c>
      <c r="BH70" s="235" t="str">
        <f t="shared" si="75"/>
        <v/>
      </c>
      <c r="BI70" s="185" t="str">
        <f t="shared" si="76"/>
        <v/>
      </c>
      <c r="BJ70" s="30" t="str">
        <f>IF(BC70=0,"",IF(BC70&lt;=300,'AUX1'!$T$12,IF(AND(BC70&gt;300,BC70&lt;=600),'AUX1'!$T$13,IF(AND(BC70&gt;600,BC70&lt;=900),'AUX1'!$T$14,IF(AND(BC70&gt;900,BC70&lt;=1200),'AUX1'!$T$15,IF(AND(BC70&gt;1200,BC70&lt;=1500),'AUX1'!$T$16,IF(BC70&gt;1500,'AUX1'!$T$17)))))))</f>
        <v/>
      </c>
      <c r="BK70" s="188" t="str">
        <f>IF(BC70=0,"",IF(AH70="","",VLOOKUP(AH70,'AUX1'!$S$6:$U$9,3,0)))</f>
        <v/>
      </c>
      <c r="BL70" s="190" t="str">
        <f t="shared" si="77"/>
        <v/>
      </c>
      <c r="BM70" s="191">
        <f t="shared" si="78"/>
        <v>0</v>
      </c>
      <c r="BN70" s="191">
        <f t="shared" si="78"/>
        <v>0</v>
      </c>
      <c r="BO70" s="236">
        <f t="shared" si="78"/>
        <v>0</v>
      </c>
      <c r="BP70" s="254" t="str">
        <f t="shared" si="79"/>
        <v/>
      </c>
      <c r="BQ70" s="238" t="str">
        <f t="shared" si="80"/>
        <v/>
      </c>
      <c r="BR70" s="238" t="str">
        <f t="shared" si="81"/>
        <v/>
      </c>
      <c r="BS70" s="239" t="str">
        <f t="shared" si="82"/>
        <v/>
      </c>
      <c r="BT70" s="211" t="str">
        <f t="shared" si="83"/>
        <v/>
      </c>
      <c r="BU70" s="211" t="str">
        <f t="shared" si="84"/>
        <v/>
      </c>
      <c r="BV70" s="211" t="str">
        <f t="shared" si="85"/>
        <v/>
      </c>
      <c r="BW70" s="211" t="str">
        <f t="shared" si="86"/>
        <v/>
      </c>
      <c r="BX70" s="211" t="str">
        <f t="shared" si="87"/>
        <v/>
      </c>
    </row>
    <row r="71" spans="1:76" ht="15.75" customHeight="1" x14ac:dyDescent="0.25">
      <c r="B71" s="179">
        <v>5</v>
      </c>
      <c r="C71" t="str">
        <f>IF(FUN!$C12="","",FUN!C12)</f>
        <v/>
      </c>
      <c r="G71" t="str">
        <f>IF(FUN!$C12="","",FUN!G12)</f>
        <v/>
      </c>
      <c r="H71" t="str">
        <f>IF(FUN!$C12="","",FUN!H12)</f>
        <v/>
      </c>
      <c r="I71" t="str">
        <f>IF(FUN!$C12="","",FUN!I12)</f>
        <v/>
      </c>
      <c r="J71" s="228"/>
      <c r="K71" s="228"/>
      <c r="L71" t="str">
        <f>IF(FUN!$C12="","",FUN!J12)</f>
        <v/>
      </c>
      <c r="M71" t="str">
        <f>IF(FUN!$C12="","",FUN!K12)</f>
        <v/>
      </c>
      <c r="N71" s="228"/>
      <c r="O71" s="229"/>
      <c r="P71" s="249"/>
      <c r="Q71" s="229"/>
      <c r="R71" s="249"/>
      <c r="S71" s="250" t="str">
        <f>IF(FUN!$C12="","",FUN!L12)</f>
        <v/>
      </c>
      <c r="T71" s="250" t="str">
        <f>IF(FUN!$C12="","",FUN!M12)</f>
        <v/>
      </c>
      <c r="U71" s="228"/>
      <c r="V71" s="228"/>
      <c r="W71" s="228"/>
      <c r="X71" s="228"/>
      <c r="Y71" s="230"/>
      <c r="Z71" s="230"/>
      <c r="AA71" s="230"/>
      <c r="AB71" s="230"/>
      <c r="AC71" s="228"/>
      <c r="AD71" s="230"/>
      <c r="AE71" s="230"/>
      <c r="AF71" s="230"/>
      <c r="AG71" s="228"/>
      <c r="AH71" s="228"/>
      <c r="AI71" s="228"/>
      <c r="AJ71" s="228"/>
      <c r="AK71" t="str">
        <f>IF(FUN!$C12="","",FUN!N12)</f>
        <v/>
      </c>
      <c r="AL71" t="str">
        <f>IF(FUN!$C12="","",FUN!O12)</f>
        <v/>
      </c>
      <c r="AM71" t="str">
        <f>IF(FUN!$C12="","",FUN!P12)</f>
        <v/>
      </c>
      <c r="AN71" t="str">
        <f>IF(FUN!$C12="","",FUN!Q12)</f>
        <v/>
      </c>
      <c r="AO71" t="str">
        <f>IF(FUN!$C12="","",IDENTIF!$C$5)</f>
        <v/>
      </c>
      <c r="AP71" t="str">
        <f>IF(FUN!$C12="","",FUN!P12)</f>
        <v/>
      </c>
      <c r="AQ71" s="20" t="str">
        <f>IF(FUN!$C12="","",FUN!B12)</f>
        <v/>
      </c>
      <c r="AR71" s="20" t="str">
        <f>IF(FUN!$C12="","",VLOOKUP(AO71,'AUX1'!$B$5:$E$53,3,FALSE))</f>
        <v/>
      </c>
      <c r="AS71" s="20" t="str">
        <f>IF(FUN!$C12="","",FUN!S12)</f>
        <v/>
      </c>
      <c r="AT71" s="20" t="str">
        <f>IF(FUN!$C12="","",FUN!T12)</f>
        <v/>
      </c>
      <c r="AU71" s="20" t="str">
        <f>IF(FUN!$C12="","",FUN!U12)</f>
        <v/>
      </c>
      <c r="AW71" s="184">
        <f t="shared" si="66"/>
        <v>0</v>
      </c>
      <c r="AX71" s="184">
        <f t="shared" si="67"/>
        <v>0</v>
      </c>
      <c r="AY71" s="185" t="str">
        <f t="shared" si="68"/>
        <v/>
      </c>
      <c r="AZ71" s="232" t="str">
        <f t="shared" si="69"/>
        <v/>
      </c>
      <c r="BA71" s="233">
        <f t="shared" si="70"/>
        <v>0</v>
      </c>
      <c r="BB71" s="233" t="str">
        <f t="shared" si="71"/>
        <v/>
      </c>
      <c r="BC71" s="234">
        <f t="shared" si="72"/>
        <v>0</v>
      </c>
      <c r="BD71" s="185" t="str">
        <f>IF(BC71="","",IF(AH71="","",VLOOKUP(AH71,'AUX1'!$S$6:$U$9,2,0)))</f>
        <v/>
      </c>
      <c r="BE71" s="188" t="str">
        <f t="shared" si="73"/>
        <v/>
      </c>
      <c r="BF71" s="189" t="str">
        <f t="shared" si="74"/>
        <v/>
      </c>
      <c r="BG71" s="189" t="str">
        <f>IF(BA71=0,"",IF(BA71&lt;=300,'AUX1'!$T$12,IF(AND(BA71&gt;300,BA71&lt;=600),'AUX1'!$T$13,IF(AND(BA71&gt;600,BA71&lt;=900),'AUX1'!$T$14,IF(AND(BA71&gt;900,BA71&lt;=1200),'AUX1'!$T$15,IF(AND(BA71&gt;1200,BA71&lt;=1500),'AUX1'!$T$16,IF(BA71&gt;1500,'AUX1'!$T$17)))))))</f>
        <v/>
      </c>
      <c r="BH71" s="235" t="str">
        <f t="shared" si="75"/>
        <v/>
      </c>
      <c r="BI71" s="185" t="str">
        <f t="shared" si="76"/>
        <v/>
      </c>
      <c r="BJ71" s="30" t="str">
        <f>IF(BC71=0,"",IF(BC71&lt;=300,'AUX1'!$T$12,IF(AND(BC71&gt;300,BC71&lt;=600),'AUX1'!$T$13,IF(AND(BC71&gt;600,BC71&lt;=900),'AUX1'!$T$14,IF(AND(BC71&gt;900,BC71&lt;=1200),'AUX1'!$T$15,IF(AND(BC71&gt;1200,BC71&lt;=1500),'AUX1'!$T$16,IF(BC71&gt;1500,'AUX1'!$T$17)))))))</f>
        <v/>
      </c>
      <c r="BK71" s="188" t="str">
        <f>IF(BC71=0,"",IF(AH71="","",VLOOKUP(AH71,'AUX1'!$S$6:$U$9,3,0)))</f>
        <v/>
      </c>
      <c r="BL71" s="190" t="str">
        <f t="shared" si="77"/>
        <v/>
      </c>
      <c r="BM71" s="191">
        <f t="shared" si="78"/>
        <v>0</v>
      </c>
      <c r="BN71" s="191">
        <f t="shared" si="78"/>
        <v>0</v>
      </c>
      <c r="BO71" s="236">
        <f t="shared" si="78"/>
        <v>0</v>
      </c>
      <c r="BP71" s="254" t="str">
        <f t="shared" si="79"/>
        <v/>
      </c>
      <c r="BQ71" s="238" t="str">
        <f t="shared" si="80"/>
        <v/>
      </c>
      <c r="BR71" s="238" t="str">
        <f t="shared" si="81"/>
        <v/>
      </c>
      <c r="BS71" s="239" t="str">
        <f t="shared" si="82"/>
        <v/>
      </c>
      <c r="BT71" s="211" t="str">
        <f t="shared" si="83"/>
        <v/>
      </c>
      <c r="BU71" s="211" t="str">
        <f t="shared" si="84"/>
        <v/>
      </c>
      <c r="BV71" s="211" t="str">
        <f t="shared" si="85"/>
        <v/>
      </c>
      <c r="BW71" s="211" t="str">
        <f t="shared" si="86"/>
        <v/>
      </c>
      <c r="BX71" s="211" t="str">
        <f t="shared" si="87"/>
        <v/>
      </c>
    </row>
    <row r="72" spans="1:76" ht="15.75" customHeight="1" x14ac:dyDescent="0.25">
      <c r="B72" s="179">
        <v>6</v>
      </c>
      <c r="C72" t="str">
        <f>IF(FUN!$C13="","",FUN!C13)</f>
        <v/>
      </c>
      <c r="G72" t="str">
        <f>IF(FUN!$C13="","",FUN!G13)</f>
        <v/>
      </c>
      <c r="H72" t="str">
        <f>IF(FUN!$C13="","",FUN!H13)</f>
        <v/>
      </c>
      <c r="I72" t="str">
        <f>IF(FUN!$C13="","",FUN!I13)</f>
        <v/>
      </c>
      <c r="J72" s="228"/>
      <c r="K72" s="228"/>
      <c r="L72" t="str">
        <f>IF(FUN!$C13="","",FUN!J13)</f>
        <v/>
      </c>
      <c r="M72" t="str">
        <f>IF(FUN!$C13="","",FUN!K13)</f>
        <v/>
      </c>
      <c r="N72" s="228"/>
      <c r="O72" s="229"/>
      <c r="P72" s="249"/>
      <c r="Q72" s="229"/>
      <c r="R72" s="249"/>
      <c r="S72" s="250" t="str">
        <f>IF(FUN!$C13="","",FUN!L13)</f>
        <v/>
      </c>
      <c r="T72" s="250" t="str">
        <f>IF(FUN!$C13="","",FUN!M13)</f>
        <v/>
      </c>
      <c r="U72" s="228"/>
      <c r="V72" s="228"/>
      <c r="W72" s="228"/>
      <c r="X72" s="228"/>
      <c r="Y72" s="230"/>
      <c r="Z72" s="230"/>
      <c r="AA72" s="230"/>
      <c r="AB72" s="230"/>
      <c r="AC72" s="228"/>
      <c r="AD72" s="230"/>
      <c r="AE72" s="230"/>
      <c r="AF72" s="230"/>
      <c r="AG72" s="228"/>
      <c r="AH72" s="228"/>
      <c r="AI72" s="228"/>
      <c r="AJ72" s="228"/>
      <c r="AK72" t="str">
        <f>IF(FUN!$C13="","",FUN!N13)</f>
        <v/>
      </c>
      <c r="AL72" t="str">
        <f>IF(FUN!$C13="","",FUN!O13)</f>
        <v/>
      </c>
      <c r="AM72" t="str">
        <f>IF(FUN!$C13="","",FUN!P13)</f>
        <v/>
      </c>
      <c r="AN72" t="str">
        <f>IF(FUN!$C13="","",FUN!Q13)</f>
        <v/>
      </c>
      <c r="AO72" t="str">
        <f>IF(FUN!$C13="","",IDENTIF!$C$5)</f>
        <v/>
      </c>
      <c r="AP72" t="str">
        <f>IF(FUN!$C13="","",FUN!P13)</f>
        <v/>
      </c>
      <c r="AQ72" s="20" t="str">
        <f>IF(FUN!$C13="","",FUN!B13)</f>
        <v/>
      </c>
      <c r="AR72" s="20" t="str">
        <f>IF(FUN!$C13="","",VLOOKUP(AO72,'AUX1'!$B$5:$E$53,3,FALSE))</f>
        <v/>
      </c>
      <c r="AS72" s="20" t="str">
        <f>IF(FUN!$C13="","",FUN!S13)</f>
        <v/>
      </c>
      <c r="AT72" s="20" t="str">
        <f>IF(FUN!$C13="","",FUN!T13)</f>
        <v/>
      </c>
      <c r="AU72" s="20" t="str">
        <f>IF(FUN!$C13="","",FUN!U13)</f>
        <v/>
      </c>
      <c r="AW72" s="184">
        <f t="shared" si="66"/>
        <v>0</v>
      </c>
      <c r="AX72" s="184">
        <f t="shared" si="67"/>
        <v>0</v>
      </c>
      <c r="AY72" s="185" t="str">
        <f t="shared" si="68"/>
        <v/>
      </c>
      <c r="AZ72" s="232" t="str">
        <f t="shared" si="69"/>
        <v/>
      </c>
      <c r="BA72" s="233">
        <f t="shared" si="70"/>
        <v>0</v>
      </c>
      <c r="BB72" s="233" t="str">
        <f t="shared" si="71"/>
        <v/>
      </c>
      <c r="BC72" s="234">
        <f t="shared" si="72"/>
        <v>0</v>
      </c>
      <c r="BD72" s="185" t="str">
        <f>IF(BC72="","",IF(AH72="","",VLOOKUP(AH72,'AUX1'!$S$6:$U$9,2,0)))</f>
        <v/>
      </c>
      <c r="BE72" s="188" t="str">
        <f t="shared" si="73"/>
        <v/>
      </c>
      <c r="BF72" s="189" t="str">
        <f t="shared" si="74"/>
        <v/>
      </c>
      <c r="BG72" s="189" t="str">
        <f>IF(BA72=0,"",IF(BA72&lt;=300,'AUX1'!$T$12,IF(AND(BA72&gt;300,BA72&lt;=600),'AUX1'!$T$13,IF(AND(BA72&gt;600,BA72&lt;=900),'AUX1'!$T$14,IF(AND(BA72&gt;900,BA72&lt;=1200),'AUX1'!$T$15,IF(AND(BA72&gt;1200,BA72&lt;=1500),'AUX1'!$T$16,IF(BA72&gt;1500,'AUX1'!$T$17)))))))</f>
        <v/>
      </c>
      <c r="BH72" s="235" t="str">
        <f t="shared" si="75"/>
        <v/>
      </c>
      <c r="BI72" s="185" t="str">
        <f t="shared" si="76"/>
        <v/>
      </c>
      <c r="BJ72" s="30" t="str">
        <f>IF(BC72=0,"",IF(BC72&lt;=300,'AUX1'!$T$12,IF(AND(BC72&gt;300,BC72&lt;=600),'AUX1'!$T$13,IF(AND(BC72&gt;600,BC72&lt;=900),'AUX1'!$T$14,IF(AND(BC72&gt;900,BC72&lt;=1200),'AUX1'!$T$15,IF(AND(BC72&gt;1200,BC72&lt;=1500),'AUX1'!$T$16,IF(BC72&gt;1500,'AUX1'!$T$17)))))))</f>
        <v/>
      </c>
      <c r="BK72" s="188" t="str">
        <f>IF(BC72=0,"",IF(AH72="","",VLOOKUP(AH72,'AUX1'!$S$6:$U$9,3,0)))</f>
        <v/>
      </c>
      <c r="BL72" s="190" t="str">
        <f t="shared" si="77"/>
        <v/>
      </c>
      <c r="BM72" s="191">
        <f t="shared" si="78"/>
        <v>0</v>
      </c>
      <c r="BN72" s="191">
        <f t="shared" si="78"/>
        <v>0</v>
      </c>
      <c r="BO72" s="236">
        <f t="shared" si="78"/>
        <v>0</v>
      </c>
      <c r="BP72" s="254" t="str">
        <f t="shared" si="79"/>
        <v/>
      </c>
      <c r="BQ72" s="238" t="str">
        <f t="shared" si="80"/>
        <v/>
      </c>
      <c r="BR72" s="238" t="str">
        <f t="shared" si="81"/>
        <v/>
      </c>
      <c r="BS72" s="239" t="str">
        <f t="shared" si="82"/>
        <v/>
      </c>
      <c r="BT72" s="211" t="str">
        <f t="shared" si="83"/>
        <v/>
      </c>
      <c r="BU72" s="211" t="str">
        <f t="shared" si="84"/>
        <v/>
      </c>
      <c r="BV72" s="211" t="str">
        <f t="shared" si="85"/>
        <v/>
      </c>
      <c r="BW72" s="211" t="str">
        <f t="shared" si="86"/>
        <v/>
      </c>
      <c r="BX72" s="211" t="str">
        <f t="shared" si="87"/>
        <v/>
      </c>
    </row>
    <row r="73" spans="1:76" ht="15.75" customHeight="1" x14ac:dyDescent="0.25">
      <c r="B73" s="179">
        <v>7</v>
      </c>
      <c r="C73" t="str">
        <f>IF(FUN!$C14="","",FUN!C14)</f>
        <v/>
      </c>
      <c r="G73" t="str">
        <f>IF(FUN!$C14="","",FUN!G14)</f>
        <v/>
      </c>
      <c r="H73" t="str">
        <f>IF(FUN!$C14="","",FUN!H14)</f>
        <v/>
      </c>
      <c r="I73" t="str">
        <f>IF(FUN!$C14="","",FUN!I14)</f>
        <v/>
      </c>
      <c r="J73" s="228"/>
      <c r="K73" s="228"/>
      <c r="L73" t="str">
        <f>IF(FUN!$C14="","",FUN!J14)</f>
        <v/>
      </c>
      <c r="M73" t="str">
        <f>IF(FUN!$C14="","",FUN!K14)</f>
        <v/>
      </c>
      <c r="N73" s="228"/>
      <c r="O73" s="229"/>
      <c r="P73" s="249"/>
      <c r="Q73" s="229"/>
      <c r="R73" s="249"/>
      <c r="S73" s="250" t="str">
        <f>IF(FUN!$C14="","",FUN!L14)</f>
        <v/>
      </c>
      <c r="T73" s="250" t="str">
        <f>IF(FUN!$C14="","",FUN!M14)</f>
        <v/>
      </c>
      <c r="U73" s="228"/>
      <c r="V73" s="228"/>
      <c r="W73" s="228"/>
      <c r="X73" s="228"/>
      <c r="Y73" s="230"/>
      <c r="Z73" s="230"/>
      <c r="AA73" s="230"/>
      <c r="AB73" s="230"/>
      <c r="AC73" s="228"/>
      <c r="AD73" s="230"/>
      <c r="AE73" s="230"/>
      <c r="AF73" s="230"/>
      <c r="AG73" s="228"/>
      <c r="AH73" s="228"/>
      <c r="AI73" s="228"/>
      <c r="AJ73" s="228"/>
      <c r="AK73" t="str">
        <f>IF(FUN!$C14="","",FUN!N14)</f>
        <v/>
      </c>
      <c r="AL73" t="str">
        <f>IF(FUN!$C14="","",FUN!O14)</f>
        <v/>
      </c>
      <c r="AM73" t="str">
        <f>IF(FUN!$C14="","",FUN!P14)</f>
        <v/>
      </c>
      <c r="AN73" t="str">
        <f>IF(FUN!$C14="","",FUN!Q14)</f>
        <v/>
      </c>
      <c r="AO73" t="str">
        <f>IF(FUN!$C14="","",IDENTIF!$C$5)</f>
        <v/>
      </c>
      <c r="AP73" t="str">
        <f>IF(FUN!$C14="","",FUN!P14)</f>
        <v/>
      </c>
      <c r="AQ73" s="20" t="str">
        <f>IF(FUN!$C14="","",FUN!B14)</f>
        <v/>
      </c>
      <c r="AR73" s="20" t="str">
        <f>IF(FUN!$C14="","",VLOOKUP(AO73,'AUX1'!$B$5:$E$53,3,FALSE))</f>
        <v/>
      </c>
      <c r="AS73" s="20" t="str">
        <f>IF(FUN!$C14="","",FUN!S14)</f>
        <v/>
      </c>
      <c r="AT73" s="20" t="str">
        <f>IF(FUN!$C14="","",FUN!T14)</f>
        <v/>
      </c>
      <c r="AU73" s="20" t="str">
        <f>IF(FUN!$C14="","",FUN!U14)</f>
        <v/>
      </c>
      <c r="AW73" s="184">
        <f t="shared" si="66"/>
        <v>0</v>
      </c>
      <c r="AX73" s="184">
        <f t="shared" si="67"/>
        <v>0</v>
      </c>
      <c r="AY73" s="185" t="str">
        <f t="shared" si="68"/>
        <v/>
      </c>
      <c r="AZ73" s="232" t="str">
        <f t="shared" si="69"/>
        <v/>
      </c>
      <c r="BA73" s="233">
        <f t="shared" si="70"/>
        <v>0</v>
      </c>
      <c r="BB73" s="233" t="str">
        <f t="shared" si="71"/>
        <v/>
      </c>
      <c r="BC73" s="234">
        <f t="shared" si="72"/>
        <v>0</v>
      </c>
      <c r="BD73" s="185" t="str">
        <f>IF(BC73="","",IF(AH73="","",VLOOKUP(AH73,'AUX1'!$S$6:$U$9,2,0)))</f>
        <v/>
      </c>
      <c r="BE73" s="188" t="str">
        <f t="shared" si="73"/>
        <v/>
      </c>
      <c r="BF73" s="189" t="str">
        <f t="shared" si="74"/>
        <v/>
      </c>
      <c r="BG73" s="189" t="str">
        <f>IF(BA73=0,"",IF(BA73&lt;=300,'AUX1'!$T$12,IF(AND(BA73&gt;300,BA73&lt;=600),'AUX1'!$T$13,IF(AND(BA73&gt;600,BA73&lt;=900),'AUX1'!$T$14,IF(AND(BA73&gt;900,BA73&lt;=1200),'AUX1'!$T$15,IF(AND(BA73&gt;1200,BA73&lt;=1500),'AUX1'!$T$16,IF(BA73&gt;1500,'AUX1'!$T$17)))))))</f>
        <v/>
      </c>
      <c r="BH73" s="235" t="str">
        <f t="shared" si="75"/>
        <v/>
      </c>
      <c r="BI73" s="185" t="str">
        <f t="shared" si="76"/>
        <v/>
      </c>
      <c r="BJ73" s="30" t="str">
        <f>IF(BC73=0,"",IF(BC73&lt;=300,'AUX1'!$T$12,IF(AND(BC73&gt;300,BC73&lt;=600),'AUX1'!$T$13,IF(AND(BC73&gt;600,BC73&lt;=900),'AUX1'!$T$14,IF(AND(BC73&gt;900,BC73&lt;=1200),'AUX1'!$T$15,IF(AND(BC73&gt;1200,BC73&lt;=1500),'AUX1'!$T$16,IF(BC73&gt;1500,'AUX1'!$T$17)))))))</f>
        <v/>
      </c>
      <c r="BK73" s="188" t="str">
        <f>IF(BC73=0,"",IF(AH73="","",VLOOKUP(AH73,'AUX1'!$S$6:$U$9,3,0)))</f>
        <v/>
      </c>
      <c r="BL73" s="190" t="str">
        <f t="shared" si="77"/>
        <v/>
      </c>
      <c r="BM73" s="191">
        <f t="shared" si="78"/>
        <v>0</v>
      </c>
      <c r="BN73" s="191">
        <f t="shared" si="78"/>
        <v>0</v>
      </c>
      <c r="BO73" s="236">
        <f t="shared" si="78"/>
        <v>0</v>
      </c>
      <c r="BP73" s="254" t="str">
        <f t="shared" si="79"/>
        <v/>
      </c>
      <c r="BQ73" s="238" t="str">
        <f t="shared" si="80"/>
        <v/>
      </c>
      <c r="BR73" s="238" t="str">
        <f t="shared" si="81"/>
        <v/>
      </c>
      <c r="BS73" s="239" t="str">
        <f t="shared" si="82"/>
        <v/>
      </c>
      <c r="BT73" s="211" t="str">
        <f t="shared" si="83"/>
        <v/>
      </c>
      <c r="BU73" s="211" t="str">
        <f t="shared" si="84"/>
        <v/>
      </c>
      <c r="BV73" s="211" t="str">
        <f t="shared" si="85"/>
        <v/>
      </c>
      <c r="BW73" s="211" t="str">
        <f t="shared" si="86"/>
        <v/>
      </c>
      <c r="BX73" s="211" t="str">
        <f t="shared" si="87"/>
        <v/>
      </c>
    </row>
    <row r="74" spans="1:76" ht="15.75" customHeight="1" x14ac:dyDescent="0.25">
      <c r="B74" s="179">
        <v>8</v>
      </c>
      <c r="C74" t="str">
        <f>IF(FUN!$C15="","",FUN!C15)</f>
        <v/>
      </c>
      <c r="G74" t="str">
        <f>IF(FUN!$C15="","",FUN!G15)</f>
        <v/>
      </c>
      <c r="H74" t="str">
        <f>IF(FUN!$C15="","",FUN!H15)</f>
        <v/>
      </c>
      <c r="I74" t="str">
        <f>IF(FUN!$C15="","",FUN!I15)</f>
        <v/>
      </c>
      <c r="J74" s="228"/>
      <c r="K74" s="228"/>
      <c r="L74" t="str">
        <f>IF(FUN!$C15="","",FUN!J15)</f>
        <v/>
      </c>
      <c r="M74" t="str">
        <f>IF(FUN!$C15="","",FUN!K15)</f>
        <v/>
      </c>
      <c r="N74" s="228"/>
      <c r="O74" s="229"/>
      <c r="P74" s="249"/>
      <c r="Q74" s="229"/>
      <c r="R74" s="249"/>
      <c r="S74" s="250" t="str">
        <f>IF(FUN!$C15="","",FUN!L15)</f>
        <v/>
      </c>
      <c r="T74" s="250" t="str">
        <f>IF(FUN!$C15="","",FUN!M15)</f>
        <v/>
      </c>
      <c r="U74" s="228"/>
      <c r="V74" s="228"/>
      <c r="W74" s="228"/>
      <c r="X74" s="228"/>
      <c r="Y74" s="230"/>
      <c r="Z74" s="230"/>
      <c r="AA74" s="230"/>
      <c r="AB74" s="230"/>
      <c r="AC74" s="228"/>
      <c r="AD74" s="230"/>
      <c r="AE74" s="230"/>
      <c r="AF74" s="230"/>
      <c r="AG74" s="228"/>
      <c r="AH74" s="228"/>
      <c r="AI74" s="228"/>
      <c r="AJ74" s="228"/>
      <c r="AK74" t="str">
        <f>IF(FUN!$C15="","",FUN!N15)</f>
        <v/>
      </c>
      <c r="AL74" t="str">
        <f>IF(FUN!$C15="","",FUN!O15)</f>
        <v/>
      </c>
      <c r="AM74" t="str">
        <f>IF(FUN!$C15="","",FUN!P15)</f>
        <v/>
      </c>
      <c r="AN74" t="str">
        <f>IF(FUN!$C15="","",FUN!Q15)</f>
        <v/>
      </c>
      <c r="AO74" t="str">
        <f>IF(FUN!$C15="","",IDENTIF!$C$5)</f>
        <v/>
      </c>
      <c r="AP74" t="str">
        <f>IF(FUN!$C15="","",FUN!P15)</f>
        <v/>
      </c>
      <c r="AQ74" s="20" t="str">
        <f>IF(FUN!$C15="","",FUN!B15)</f>
        <v/>
      </c>
      <c r="AR74" s="20" t="str">
        <f>IF(FUN!$C15="","",VLOOKUP(AO74,'AUX1'!$B$5:$E$53,3,FALSE))</f>
        <v/>
      </c>
      <c r="AS74" s="20" t="str">
        <f>IF(FUN!$C15="","",FUN!S15)</f>
        <v/>
      </c>
      <c r="AT74" s="20" t="str">
        <f>IF(FUN!$C15="","",FUN!T15)</f>
        <v/>
      </c>
      <c r="AU74" s="20" t="str">
        <f>IF(FUN!$C15="","",FUN!U15)</f>
        <v/>
      </c>
      <c r="AW74" s="184">
        <f t="shared" si="66"/>
        <v>0</v>
      </c>
      <c r="AX74" s="184">
        <f t="shared" si="67"/>
        <v>0</v>
      </c>
      <c r="AY74" s="185" t="str">
        <f t="shared" si="68"/>
        <v/>
      </c>
      <c r="AZ74" s="232" t="str">
        <f t="shared" si="69"/>
        <v/>
      </c>
      <c r="BA74" s="233">
        <f t="shared" si="70"/>
        <v>0</v>
      </c>
      <c r="BB74" s="233" t="str">
        <f t="shared" si="71"/>
        <v/>
      </c>
      <c r="BC74" s="234">
        <f t="shared" si="72"/>
        <v>0</v>
      </c>
      <c r="BD74" s="185" t="str">
        <f>IF(BC74="","",IF(AH74="","",VLOOKUP(AH74,'AUX1'!$S$6:$U$9,2,0)))</f>
        <v/>
      </c>
      <c r="BE74" s="188" t="str">
        <f t="shared" si="73"/>
        <v/>
      </c>
      <c r="BF74" s="189" t="str">
        <f t="shared" si="74"/>
        <v/>
      </c>
      <c r="BG74" s="189" t="str">
        <f>IF(BA74=0,"",IF(BA74&lt;=300,'AUX1'!$T$12,IF(AND(BA74&gt;300,BA74&lt;=600),'AUX1'!$T$13,IF(AND(BA74&gt;600,BA74&lt;=900),'AUX1'!$T$14,IF(AND(BA74&gt;900,BA74&lt;=1200),'AUX1'!$T$15,IF(AND(BA74&gt;1200,BA74&lt;=1500),'AUX1'!$T$16,IF(BA74&gt;1500,'AUX1'!$T$17)))))))</f>
        <v/>
      </c>
      <c r="BH74" s="235" t="str">
        <f t="shared" si="75"/>
        <v/>
      </c>
      <c r="BI74" s="185" t="str">
        <f t="shared" si="76"/>
        <v/>
      </c>
      <c r="BJ74" s="30" t="str">
        <f>IF(BC74=0,"",IF(BC74&lt;=300,'AUX1'!$T$12,IF(AND(BC74&gt;300,BC74&lt;=600),'AUX1'!$T$13,IF(AND(BC74&gt;600,BC74&lt;=900),'AUX1'!$T$14,IF(AND(BC74&gt;900,BC74&lt;=1200),'AUX1'!$T$15,IF(AND(BC74&gt;1200,BC74&lt;=1500),'AUX1'!$T$16,IF(BC74&gt;1500,'AUX1'!$T$17)))))))</f>
        <v/>
      </c>
      <c r="BK74" s="188" t="str">
        <f>IF(BC74=0,"",IF(AH74="","",VLOOKUP(AH74,'AUX1'!$S$6:$U$9,3,0)))</f>
        <v/>
      </c>
      <c r="BL74" s="190" t="str">
        <f t="shared" si="77"/>
        <v/>
      </c>
      <c r="BM74" s="191">
        <f t="shared" si="78"/>
        <v>0</v>
      </c>
      <c r="BN74" s="191">
        <f t="shared" si="78"/>
        <v>0</v>
      </c>
      <c r="BO74" s="236">
        <f t="shared" si="78"/>
        <v>0</v>
      </c>
      <c r="BP74" s="254" t="str">
        <f t="shared" si="79"/>
        <v/>
      </c>
      <c r="BQ74" s="238" t="str">
        <f t="shared" si="80"/>
        <v/>
      </c>
      <c r="BR74" s="238" t="str">
        <f t="shared" si="81"/>
        <v/>
      </c>
      <c r="BS74" s="239" t="str">
        <f t="shared" si="82"/>
        <v/>
      </c>
      <c r="BT74" s="211" t="str">
        <f t="shared" si="83"/>
        <v/>
      </c>
      <c r="BU74" s="211" t="str">
        <f t="shared" si="84"/>
        <v/>
      </c>
      <c r="BV74" s="211" t="str">
        <f t="shared" si="85"/>
        <v/>
      </c>
      <c r="BW74" s="211" t="str">
        <f t="shared" si="86"/>
        <v/>
      </c>
      <c r="BX74" s="211" t="str">
        <f t="shared" si="87"/>
        <v/>
      </c>
    </row>
    <row r="75" spans="1:76" ht="15.75" customHeight="1" x14ac:dyDescent="0.25">
      <c r="B75" s="179">
        <v>9</v>
      </c>
      <c r="C75" t="str">
        <f>IF(FUN!$C16="","",FUN!C16)</f>
        <v/>
      </c>
      <c r="G75" t="str">
        <f>IF(FUN!$C16="","",FUN!G16)</f>
        <v/>
      </c>
      <c r="H75" t="str">
        <f>IF(FUN!$C16="","",FUN!H16)</f>
        <v/>
      </c>
      <c r="I75" t="str">
        <f>IF(FUN!$C16="","",FUN!I16)</f>
        <v/>
      </c>
      <c r="J75" s="228"/>
      <c r="K75" s="228"/>
      <c r="L75" t="str">
        <f>IF(FUN!$C16="","",FUN!J16)</f>
        <v/>
      </c>
      <c r="M75" t="str">
        <f>IF(FUN!$C16="","",FUN!K16)</f>
        <v/>
      </c>
      <c r="N75" s="228"/>
      <c r="O75" s="229"/>
      <c r="P75" s="249"/>
      <c r="Q75" s="229"/>
      <c r="R75" s="249"/>
      <c r="S75" s="250" t="str">
        <f>IF(FUN!$C16="","",FUN!L16)</f>
        <v/>
      </c>
      <c r="T75" s="250" t="str">
        <f>IF(FUN!$C16="","",FUN!M16)</f>
        <v/>
      </c>
      <c r="U75" s="228"/>
      <c r="V75" s="228"/>
      <c r="W75" s="228"/>
      <c r="X75" s="228"/>
      <c r="Y75" s="230"/>
      <c r="Z75" s="230"/>
      <c r="AA75" s="230"/>
      <c r="AB75" s="230"/>
      <c r="AC75" s="228"/>
      <c r="AD75" s="230"/>
      <c r="AE75" s="230"/>
      <c r="AF75" s="230"/>
      <c r="AG75" s="228"/>
      <c r="AH75" s="228"/>
      <c r="AI75" s="228"/>
      <c r="AJ75" s="228"/>
      <c r="AK75" t="str">
        <f>IF(FUN!$C16="","",FUN!N16)</f>
        <v/>
      </c>
      <c r="AL75" t="str">
        <f>IF(FUN!$C16="","",FUN!O16)</f>
        <v/>
      </c>
      <c r="AM75" t="str">
        <f>IF(FUN!$C16="","",FUN!P16)</f>
        <v/>
      </c>
      <c r="AN75" t="str">
        <f>IF(FUN!$C16="","",FUN!Q16)</f>
        <v/>
      </c>
      <c r="AO75" t="str">
        <f>IF(FUN!$C16="","",IDENTIF!$C$5)</f>
        <v/>
      </c>
      <c r="AP75" t="str">
        <f>IF(FUN!$C16="","",FUN!P16)</f>
        <v/>
      </c>
      <c r="AQ75" s="20" t="str">
        <f>IF(FUN!$C16="","",FUN!B16)</f>
        <v/>
      </c>
      <c r="AR75" s="20" t="str">
        <f>IF(FUN!$C16="","",VLOOKUP(AO75,'AUX1'!$B$5:$E$53,3,FALSE))</f>
        <v/>
      </c>
      <c r="AS75" s="20" t="str">
        <f>IF(FUN!$C16="","",FUN!S16)</f>
        <v/>
      </c>
      <c r="AT75" s="20" t="str">
        <f>IF(FUN!$C16="","",FUN!T16)</f>
        <v/>
      </c>
      <c r="AU75" s="20" t="str">
        <f>IF(FUN!$C16="","",FUN!U16)</f>
        <v/>
      </c>
      <c r="AW75" s="184">
        <f t="shared" si="66"/>
        <v>0</v>
      </c>
      <c r="AX75" s="184">
        <f t="shared" si="67"/>
        <v>0</v>
      </c>
      <c r="AY75" s="185" t="str">
        <f t="shared" si="68"/>
        <v/>
      </c>
      <c r="AZ75" s="232" t="str">
        <f t="shared" si="69"/>
        <v/>
      </c>
      <c r="BA75" s="233">
        <f t="shared" si="70"/>
        <v>0</v>
      </c>
      <c r="BB75" s="233" t="str">
        <f t="shared" si="71"/>
        <v/>
      </c>
      <c r="BC75" s="234">
        <f t="shared" si="72"/>
        <v>0</v>
      </c>
      <c r="BD75" s="185" t="str">
        <f>IF(BC75="","",IF(AH75="","",VLOOKUP(AH75,'AUX1'!$S$6:$U$9,2,0)))</f>
        <v/>
      </c>
      <c r="BE75" s="188" t="str">
        <f t="shared" si="73"/>
        <v/>
      </c>
      <c r="BF75" s="189" t="str">
        <f t="shared" si="74"/>
        <v/>
      </c>
      <c r="BG75" s="189" t="str">
        <f>IF(BA75=0,"",IF(BA75&lt;=300,'AUX1'!$T$12,IF(AND(BA75&gt;300,BA75&lt;=600),'AUX1'!$T$13,IF(AND(BA75&gt;600,BA75&lt;=900),'AUX1'!$T$14,IF(AND(BA75&gt;900,BA75&lt;=1200),'AUX1'!$T$15,IF(AND(BA75&gt;1200,BA75&lt;=1500),'AUX1'!$T$16,IF(BA75&gt;1500,'AUX1'!$T$17)))))))</f>
        <v/>
      </c>
      <c r="BH75" s="235" t="str">
        <f t="shared" si="75"/>
        <v/>
      </c>
      <c r="BI75" s="185" t="str">
        <f t="shared" si="76"/>
        <v/>
      </c>
      <c r="BJ75" s="30" t="str">
        <f>IF(BC75=0,"",IF(BC75&lt;=300,'AUX1'!$T$12,IF(AND(BC75&gt;300,BC75&lt;=600),'AUX1'!$T$13,IF(AND(BC75&gt;600,BC75&lt;=900),'AUX1'!$T$14,IF(AND(BC75&gt;900,BC75&lt;=1200),'AUX1'!$T$15,IF(AND(BC75&gt;1200,BC75&lt;=1500),'AUX1'!$T$16,IF(BC75&gt;1500,'AUX1'!$T$17)))))))</f>
        <v/>
      </c>
      <c r="BK75" s="188" t="str">
        <f>IF(BC75=0,"",IF(AH75="","",VLOOKUP(AH75,'AUX1'!$S$6:$U$9,3,0)))</f>
        <v/>
      </c>
      <c r="BL75" s="190" t="str">
        <f t="shared" si="77"/>
        <v/>
      </c>
      <c r="BM75" s="191">
        <f t="shared" si="78"/>
        <v>0</v>
      </c>
      <c r="BN75" s="191">
        <f t="shared" si="78"/>
        <v>0</v>
      </c>
      <c r="BO75" s="236">
        <f t="shared" si="78"/>
        <v>0</v>
      </c>
      <c r="BP75" s="254" t="str">
        <f t="shared" si="79"/>
        <v/>
      </c>
      <c r="BQ75" s="238" t="str">
        <f t="shared" si="80"/>
        <v/>
      </c>
      <c r="BR75" s="238" t="str">
        <f t="shared" si="81"/>
        <v/>
      </c>
      <c r="BS75" s="239" t="str">
        <f t="shared" si="82"/>
        <v/>
      </c>
      <c r="BT75" s="211" t="str">
        <f t="shared" si="83"/>
        <v/>
      </c>
      <c r="BU75" s="211" t="str">
        <f t="shared" si="84"/>
        <v/>
      </c>
      <c r="BV75" s="211" t="str">
        <f t="shared" si="85"/>
        <v/>
      </c>
      <c r="BW75" s="211" t="str">
        <f t="shared" si="86"/>
        <v/>
      </c>
      <c r="BX75" s="211" t="str">
        <f t="shared" si="87"/>
        <v/>
      </c>
    </row>
    <row r="76" spans="1:76" ht="15.75" customHeight="1" x14ac:dyDescent="0.25">
      <c r="B76" s="179">
        <v>10</v>
      </c>
      <c r="C76" t="str">
        <f>IF(FUN!$C17="","",FUN!C17)</f>
        <v/>
      </c>
      <c r="G76" t="str">
        <f>IF(FUN!$C17="","",FUN!G17)</f>
        <v/>
      </c>
      <c r="H76" t="str">
        <f>IF(FUN!$C17="","",FUN!H17)</f>
        <v/>
      </c>
      <c r="I76" t="str">
        <f>IF(FUN!$C17="","",FUN!I17)</f>
        <v/>
      </c>
      <c r="J76" s="228"/>
      <c r="K76" s="228"/>
      <c r="L76" t="str">
        <f>IF(FUN!$C17="","",FUN!J17)</f>
        <v/>
      </c>
      <c r="M76" t="str">
        <f>IF(FUN!$C17="","",FUN!K17)</f>
        <v/>
      </c>
      <c r="N76" s="228"/>
      <c r="O76" s="229"/>
      <c r="P76" s="249"/>
      <c r="Q76" s="229"/>
      <c r="R76" s="249"/>
      <c r="S76" s="250" t="str">
        <f>IF(FUN!$C17="","",FUN!L17)</f>
        <v/>
      </c>
      <c r="T76" s="250" t="str">
        <f>IF(FUN!$C17="","",FUN!M17)</f>
        <v/>
      </c>
      <c r="U76" s="228"/>
      <c r="V76" s="228"/>
      <c r="W76" s="228"/>
      <c r="X76" s="228"/>
      <c r="Y76" s="230"/>
      <c r="Z76" s="230"/>
      <c r="AA76" s="230"/>
      <c r="AB76" s="230"/>
      <c r="AC76" s="228"/>
      <c r="AD76" s="230"/>
      <c r="AE76" s="230"/>
      <c r="AF76" s="230"/>
      <c r="AG76" s="228"/>
      <c r="AH76" s="228"/>
      <c r="AI76" s="228"/>
      <c r="AJ76" s="228"/>
      <c r="AK76" t="str">
        <f>IF(FUN!$C17="","",FUN!N17)</f>
        <v/>
      </c>
      <c r="AL76" t="str">
        <f>IF(FUN!$C17="","",FUN!O17)</f>
        <v/>
      </c>
      <c r="AM76" t="str">
        <f>IF(FUN!$C17="","",FUN!P17)</f>
        <v/>
      </c>
      <c r="AN76" t="str">
        <f>IF(FUN!$C17="","",FUN!Q17)</f>
        <v/>
      </c>
      <c r="AO76" t="str">
        <f>IF(FUN!$C17="","",IDENTIF!$C$5)</f>
        <v/>
      </c>
      <c r="AP76" t="str">
        <f>IF(FUN!$C17="","",FUN!P17)</f>
        <v/>
      </c>
      <c r="AQ76" s="20" t="str">
        <f>IF(FUN!$C17="","",FUN!B17)</f>
        <v/>
      </c>
      <c r="AR76" s="20" t="str">
        <f>IF(FUN!$C17="","",VLOOKUP(AO76,'AUX1'!$B$5:$E$53,3,FALSE))</f>
        <v/>
      </c>
      <c r="AS76" s="20" t="str">
        <f>IF(FUN!$C17="","",FUN!S17)</f>
        <v/>
      </c>
      <c r="AT76" s="20" t="str">
        <f>IF(FUN!$C17="","",FUN!T17)</f>
        <v/>
      </c>
      <c r="AU76" s="20" t="str">
        <f>IF(FUN!$C17="","",FUN!U17)</f>
        <v/>
      </c>
      <c r="AW76" s="184">
        <f t="shared" si="66"/>
        <v>0</v>
      </c>
      <c r="AX76" s="184">
        <f t="shared" si="67"/>
        <v>0</v>
      </c>
      <c r="AY76" s="185" t="str">
        <f t="shared" si="68"/>
        <v/>
      </c>
      <c r="AZ76" s="232" t="str">
        <f t="shared" si="69"/>
        <v/>
      </c>
      <c r="BA76" s="233">
        <f t="shared" si="70"/>
        <v>0</v>
      </c>
      <c r="BB76" s="233" t="str">
        <f t="shared" si="71"/>
        <v/>
      </c>
      <c r="BC76" s="234">
        <f t="shared" si="72"/>
        <v>0</v>
      </c>
      <c r="BD76" s="185" t="str">
        <f>IF(BC76="","",IF(AH76="","",VLOOKUP(AH76,'AUX1'!$S$6:$U$9,2,0)))</f>
        <v/>
      </c>
      <c r="BE76" s="188" t="str">
        <f t="shared" si="73"/>
        <v/>
      </c>
      <c r="BF76" s="189" t="str">
        <f t="shared" si="74"/>
        <v/>
      </c>
      <c r="BG76" s="189" t="str">
        <f>IF(BA76=0,"",IF(BA76&lt;=300,'AUX1'!$T$12,IF(AND(BA76&gt;300,BA76&lt;=600),'AUX1'!$T$13,IF(AND(BA76&gt;600,BA76&lt;=900),'AUX1'!$T$14,IF(AND(BA76&gt;900,BA76&lt;=1200),'AUX1'!$T$15,IF(AND(BA76&gt;1200,BA76&lt;=1500),'AUX1'!$T$16,IF(BA76&gt;1500,'AUX1'!$T$17)))))))</f>
        <v/>
      </c>
      <c r="BH76" s="235" t="str">
        <f t="shared" si="75"/>
        <v/>
      </c>
      <c r="BI76" s="185" t="str">
        <f t="shared" si="76"/>
        <v/>
      </c>
      <c r="BJ76" s="30" t="str">
        <f>IF(BC76=0,"",IF(BC76&lt;=300,'AUX1'!$T$12,IF(AND(BC76&gt;300,BC76&lt;=600),'AUX1'!$T$13,IF(AND(BC76&gt;600,BC76&lt;=900),'AUX1'!$T$14,IF(AND(BC76&gt;900,BC76&lt;=1200),'AUX1'!$T$15,IF(AND(BC76&gt;1200,BC76&lt;=1500),'AUX1'!$T$16,IF(BC76&gt;1500,'AUX1'!$T$17)))))))</f>
        <v/>
      </c>
      <c r="BK76" s="188" t="str">
        <f>IF(BC76=0,"",IF(AH76="","",VLOOKUP(AH76,'AUX1'!$S$6:$U$9,3,0)))</f>
        <v/>
      </c>
      <c r="BL76" s="190" t="str">
        <f t="shared" si="77"/>
        <v/>
      </c>
      <c r="BM76" s="191">
        <f t="shared" si="78"/>
        <v>0</v>
      </c>
      <c r="BN76" s="191">
        <f t="shared" si="78"/>
        <v>0</v>
      </c>
      <c r="BO76" s="236">
        <f t="shared" si="78"/>
        <v>0</v>
      </c>
      <c r="BP76" s="254" t="str">
        <f t="shared" si="79"/>
        <v/>
      </c>
      <c r="BQ76" s="238" t="str">
        <f t="shared" si="80"/>
        <v/>
      </c>
      <c r="BR76" s="238" t="str">
        <f t="shared" si="81"/>
        <v/>
      </c>
      <c r="BS76" s="239" t="str">
        <f t="shared" si="82"/>
        <v/>
      </c>
      <c r="BT76" s="211" t="str">
        <f t="shared" si="83"/>
        <v/>
      </c>
      <c r="BU76" s="211" t="str">
        <f t="shared" si="84"/>
        <v/>
      </c>
      <c r="BV76" s="211" t="str">
        <f t="shared" si="85"/>
        <v/>
      </c>
      <c r="BW76" s="211" t="str">
        <f t="shared" si="86"/>
        <v/>
      </c>
      <c r="BX76" s="211" t="str">
        <f t="shared" si="87"/>
        <v/>
      </c>
    </row>
    <row r="77" spans="1:76" ht="15.75" customHeight="1" x14ac:dyDescent="0.25">
      <c r="B77" s="179">
        <v>11</v>
      </c>
      <c r="C77" t="str">
        <f>IF(FUN!$C18="","",FUN!C18)</f>
        <v/>
      </c>
      <c r="G77" t="str">
        <f>IF(FUN!$C18="","",FUN!G18)</f>
        <v/>
      </c>
      <c r="H77" t="str">
        <f>IF(FUN!$C18="","",FUN!H18)</f>
        <v/>
      </c>
      <c r="I77" t="str">
        <f>IF(FUN!$C18="","",FUN!I18)</f>
        <v/>
      </c>
      <c r="J77" s="228"/>
      <c r="K77" s="228"/>
      <c r="L77" t="str">
        <f>IF(FUN!$C18="","",FUN!J18)</f>
        <v/>
      </c>
      <c r="M77" t="str">
        <f>IF(FUN!$C18="","",FUN!K18)</f>
        <v/>
      </c>
      <c r="N77" s="228"/>
      <c r="O77" s="229"/>
      <c r="P77" s="249"/>
      <c r="Q77" s="229"/>
      <c r="R77" s="249"/>
      <c r="S77" s="250" t="str">
        <f>IF(FUN!$C18="","",FUN!L18)</f>
        <v/>
      </c>
      <c r="T77" s="250" t="str">
        <f>IF(FUN!$C18="","",FUN!M18)</f>
        <v/>
      </c>
      <c r="U77" s="228"/>
      <c r="V77" s="228"/>
      <c r="W77" s="228"/>
      <c r="X77" s="228"/>
      <c r="Y77" s="230"/>
      <c r="Z77" s="230"/>
      <c r="AA77" s="230"/>
      <c r="AB77" s="230"/>
      <c r="AC77" s="228"/>
      <c r="AD77" s="230"/>
      <c r="AE77" s="230"/>
      <c r="AF77" s="230"/>
      <c r="AG77" s="228"/>
      <c r="AH77" s="228"/>
      <c r="AI77" s="228"/>
      <c r="AJ77" s="228"/>
      <c r="AK77" t="str">
        <f>IF(FUN!$C18="","",FUN!N18)</f>
        <v/>
      </c>
      <c r="AL77" t="str">
        <f>IF(FUN!$C18="","",FUN!O18)</f>
        <v/>
      </c>
      <c r="AM77" t="str">
        <f>IF(FUN!$C18="","",FUN!P18)</f>
        <v/>
      </c>
      <c r="AN77" t="str">
        <f>IF(FUN!$C18="","",FUN!Q18)</f>
        <v/>
      </c>
      <c r="AO77" t="str">
        <f>IF(FUN!$C18="","",IDENTIF!$C$5)</f>
        <v/>
      </c>
      <c r="AP77" t="str">
        <f>IF(FUN!$C18="","",FUN!P18)</f>
        <v/>
      </c>
      <c r="AQ77" s="20" t="str">
        <f>IF(FUN!$C18="","",FUN!B18)</f>
        <v/>
      </c>
      <c r="AR77" s="20" t="str">
        <f>IF(FUN!$C18="","",VLOOKUP(AO77,'AUX1'!$B$5:$E$53,3,FALSE))</f>
        <v/>
      </c>
      <c r="AS77" s="20" t="str">
        <f>IF(FUN!$C18="","",FUN!S18)</f>
        <v/>
      </c>
      <c r="AT77" s="20" t="str">
        <f>IF(FUN!$C18="","",FUN!T18)</f>
        <v/>
      </c>
      <c r="AU77" s="20" t="str">
        <f>IF(FUN!$C18="","",FUN!U18)</f>
        <v/>
      </c>
      <c r="AW77" s="184">
        <f t="shared" si="66"/>
        <v>0</v>
      </c>
      <c r="AX77" s="184">
        <f t="shared" si="67"/>
        <v>0</v>
      </c>
      <c r="AY77" s="185" t="str">
        <f t="shared" si="68"/>
        <v/>
      </c>
      <c r="AZ77" s="232" t="str">
        <f t="shared" si="69"/>
        <v/>
      </c>
      <c r="BA77" s="233">
        <f t="shared" si="70"/>
        <v>0</v>
      </c>
      <c r="BB77" s="233" t="str">
        <f t="shared" si="71"/>
        <v/>
      </c>
      <c r="BC77" s="234">
        <f t="shared" si="72"/>
        <v>0</v>
      </c>
      <c r="BD77" s="185" t="str">
        <f>IF(BC77="","",IF(AH77="","",VLOOKUP(AH77,'AUX1'!$S$6:$U$9,2,0)))</f>
        <v/>
      </c>
      <c r="BE77" s="188" t="str">
        <f t="shared" si="73"/>
        <v/>
      </c>
      <c r="BF77" s="189" t="str">
        <f t="shared" si="74"/>
        <v/>
      </c>
      <c r="BG77" s="189" t="str">
        <f>IF(BA77=0,"",IF(BA77&lt;=300,'AUX1'!$T$12,IF(AND(BA77&gt;300,BA77&lt;=600),'AUX1'!$T$13,IF(AND(BA77&gt;600,BA77&lt;=900),'AUX1'!$T$14,IF(AND(BA77&gt;900,BA77&lt;=1200),'AUX1'!$T$15,IF(AND(BA77&gt;1200,BA77&lt;=1500),'AUX1'!$T$16,IF(BA77&gt;1500,'AUX1'!$T$17)))))))</f>
        <v/>
      </c>
      <c r="BH77" s="235" t="str">
        <f t="shared" si="75"/>
        <v/>
      </c>
      <c r="BI77" s="185" t="str">
        <f t="shared" si="76"/>
        <v/>
      </c>
      <c r="BJ77" s="30" t="str">
        <f>IF(BC77=0,"",IF(BC77&lt;=300,'AUX1'!$T$12,IF(AND(BC77&gt;300,BC77&lt;=600),'AUX1'!$T$13,IF(AND(BC77&gt;600,BC77&lt;=900),'AUX1'!$T$14,IF(AND(BC77&gt;900,BC77&lt;=1200),'AUX1'!$T$15,IF(AND(BC77&gt;1200,BC77&lt;=1500),'AUX1'!$T$16,IF(BC77&gt;1500,'AUX1'!$T$17)))))))</f>
        <v/>
      </c>
      <c r="BK77" s="188" t="str">
        <f>IF(BC77=0,"",IF(AH77="","",VLOOKUP(AH77,'AUX1'!$S$6:$U$9,3,0)))</f>
        <v/>
      </c>
      <c r="BL77" s="190" t="str">
        <f t="shared" si="77"/>
        <v/>
      </c>
      <c r="BM77" s="191">
        <f t="shared" si="78"/>
        <v>0</v>
      </c>
      <c r="BN77" s="191">
        <f t="shared" si="78"/>
        <v>0</v>
      </c>
      <c r="BO77" s="236">
        <f t="shared" si="78"/>
        <v>0</v>
      </c>
      <c r="BP77" s="254" t="str">
        <f t="shared" si="79"/>
        <v/>
      </c>
      <c r="BQ77" s="238" t="str">
        <f t="shared" si="80"/>
        <v/>
      </c>
      <c r="BR77" s="238" t="str">
        <f t="shared" si="81"/>
        <v/>
      </c>
      <c r="BS77" s="239" t="str">
        <f t="shared" si="82"/>
        <v/>
      </c>
      <c r="BT77" s="211" t="str">
        <f t="shared" si="83"/>
        <v/>
      </c>
      <c r="BU77" s="211" t="str">
        <f t="shared" si="84"/>
        <v/>
      </c>
      <c r="BV77" s="211" t="str">
        <f t="shared" si="85"/>
        <v/>
      </c>
      <c r="BW77" s="211" t="str">
        <f t="shared" si="86"/>
        <v/>
      </c>
      <c r="BX77" s="211" t="str">
        <f t="shared" si="87"/>
        <v/>
      </c>
    </row>
    <row r="78" spans="1:76" ht="15.75" customHeight="1" x14ac:dyDescent="0.25">
      <c r="B78" s="179">
        <v>12</v>
      </c>
      <c r="C78" t="str">
        <f>IF(FUN!$C19="","",FUN!C19)</f>
        <v/>
      </c>
      <c r="G78" t="str">
        <f>IF(FUN!$C19="","",FUN!G19)</f>
        <v/>
      </c>
      <c r="H78" t="str">
        <f>IF(FUN!$C19="","",FUN!H19)</f>
        <v/>
      </c>
      <c r="I78" t="str">
        <f>IF(FUN!$C19="","",FUN!I19)</f>
        <v/>
      </c>
      <c r="J78" s="228"/>
      <c r="K78" s="228"/>
      <c r="L78" t="str">
        <f>IF(FUN!$C19="","",FUN!J19)</f>
        <v/>
      </c>
      <c r="M78" t="str">
        <f>IF(FUN!$C19="","",FUN!K19)</f>
        <v/>
      </c>
      <c r="N78" s="228"/>
      <c r="O78" s="229"/>
      <c r="P78" s="249"/>
      <c r="Q78" s="229"/>
      <c r="R78" s="249"/>
      <c r="S78" s="250" t="str">
        <f>IF(FUN!$C19="","",FUN!L19)</f>
        <v/>
      </c>
      <c r="T78" s="250" t="str">
        <f>IF(FUN!$C19="","",FUN!M19)</f>
        <v/>
      </c>
      <c r="U78" s="228"/>
      <c r="V78" s="228"/>
      <c r="W78" s="228"/>
      <c r="X78" s="228"/>
      <c r="Y78" s="230"/>
      <c r="Z78" s="230"/>
      <c r="AA78" s="230"/>
      <c r="AB78" s="230"/>
      <c r="AC78" s="228"/>
      <c r="AD78" s="230"/>
      <c r="AE78" s="230"/>
      <c r="AF78" s="230"/>
      <c r="AG78" s="228"/>
      <c r="AH78" s="228"/>
      <c r="AI78" s="228"/>
      <c r="AJ78" s="228"/>
      <c r="AK78" t="str">
        <f>IF(FUN!$C19="","",FUN!N19)</f>
        <v/>
      </c>
      <c r="AL78" t="str">
        <f>IF(FUN!$C19="","",FUN!O19)</f>
        <v/>
      </c>
      <c r="AM78" t="str">
        <f>IF(FUN!$C19="","",FUN!P19)</f>
        <v/>
      </c>
      <c r="AN78" t="str">
        <f>IF(FUN!$C19="","",FUN!Q19)</f>
        <v/>
      </c>
      <c r="AO78" t="str">
        <f>IF(FUN!$C19="","",IDENTIF!$C$5)</f>
        <v/>
      </c>
      <c r="AP78" t="str">
        <f>IF(FUN!$C19="","",FUN!P19)</f>
        <v/>
      </c>
      <c r="AQ78" s="20" t="str">
        <f>IF(FUN!$C19="","",FUN!B19)</f>
        <v/>
      </c>
      <c r="AR78" s="20" t="str">
        <f>IF(FUN!$C19="","",VLOOKUP(AO78,'AUX1'!$B$5:$E$53,3,FALSE))</f>
        <v/>
      </c>
      <c r="AS78" s="20" t="str">
        <f>IF(FUN!$C19="","",FUN!S19)</f>
        <v/>
      </c>
      <c r="AT78" s="20" t="str">
        <f>IF(FUN!$C19="","",FUN!T19)</f>
        <v/>
      </c>
      <c r="AU78" s="20" t="str">
        <f>IF(FUN!$C19="","",FUN!U19)</f>
        <v/>
      </c>
      <c r="AW78" s="184">
        <f t="shared" si="66"/>
        <v>0</v>
      </c>
      <c r="AX78" s="184">
        <f t="shared" si="67"/>
        <v>0</v>
      </c>
      <c r="AY78" s="185" t="str">
        <f t="shared" si="68"/>
        <v/>
      </c>
      <c r="AZ78" s="232" t="str">
        <f t="shared" si="69"/>
        <v/>
      </c>
      <c r="BA78" s="233">
        <f t="shared" si="70"/>
        <v>0</v>
      </c>
      <c r="BB78" s="233" t="str">
        <f t="shared" si="71"/>
        <v/>
      </c>
      <c r="BC78" s="234">
        <f t="shared" si="72"/>
        <v>0</v>
      </c>
      <c r="BD78" s="185" t="str">
        <f>IF(BC78="","",IF(AH78="","",VLOOKUP(AH78,'AUX1'!$S$6:$U$9,2,0)))</f>
        <v/>
      </c>
      <c r="BE78" s="188" t="str">
        <f t="shared" si="73"/>
        <v/>
      </c>
      <c r="BF78" s="189" t="str">
        <f t="shared" si="74"/>
        <v/>
      </c>
      <c r="BG78" s="189" t="str">
        <f>IF(BA78=0,"",IF(BA78&lt;=300,'AUX1'!$T$12,IF(AND(BA78&gt;300,BA78&lt;=600),'AUX1'!$T$13,IF(AND(BA78&gt;600,BA78&lt;=900),'AUX1'!$T$14,IF(AND(BA78&gt;900,BA78&lt;=1200),'AUX1'!$T$15,IF(AND(BA78&gt;1200,BA78&lt;=1500),'AUX1'!$T$16,IF(BA78&gt;1500,'AUX1'!$T$17)))))))</f>
        <v/>
      </c>
      <c r="BH78" s="235" t="str">
        <f t="shared" si="75"/>
        <v/>
      </c>
      <c r="BI78" s="185" t="str">
        <f t="shared" si="76"/>
        <v/>
      </c>
      <c r="BJ78" s="30" t="str">
        <f>IF(BC78=0,"",IF(BC78&lt;=300,'AUX1'!$T$12,IF(AND(BC78&gt;300,BC78&lt;=600),'AUX1'!$T$13,IF(AND(BC78&gt;600,BC78&lt;=900),'AUX1'!$T$14,IF(AND(BC78&gt;900,BC78&lt;=1200),'AUX1'!$T$15,IF(AND(BC78&gt;1200,BC78&lt;=1500),'AUX1'!$T$16,IF(BC78&gt;1500,'AUX1'!$T$17)))))))</f>
        <v/>
      </c>
      <c r="BK78" s="188" t="str">
        <f>IF(BC78=0,"",IF(AH78="","",VLOOKUP(AH78,'AUX1'!$S$6:$U$9,3,0)))</f>
        <v/>
      </c>
      <c r="BL78" s="190" t="str">
        <f t="shared" si="77"/>
        <v/>
      </c>
      <c r="BM78" s="191">
        <f t="shared" si="78"/>
        <v>0</v>
      </c>
      <c r="BN78" s="191">
        <f t="shared" si="78"/>
        <v>0</v>
      </c>
      <c r="BO78" s="236">
        <f t="shared" si="78"/>
        <v>0</v>
      </c>
      <c r="BP78" s="254" t="str">
        <f t="shared" si="79"/>
        <v/>
      </c>
      <c r="BQ78" s="238" t="str">
        <f t="shared" si="80"/>
        <v/>
      </c>
      <c r="BR78" s="238" t="str">
        <f t="shared" si="81"/>
        <v/>
      </c>
      <c r="BS78" s="239" t="str">
        <f t="shared" si="82"/>
        <v/>
      </c>
      <c r="BT78" s="211" t="str">
        <f t="shared" si="83"/>
        <v/>
      </c>
      <c r="BU78" s="211" t="str">
        <f t="shared" si="84"/>
        <v/>
      </c>
      <c r="BV78" s="211" t="str">
        <f t="shared" si="85"/>
        <v/>
      </c>
      <c r="BW78" s="211" t="str">
        <f t="shared" si="86"/>
        <v/>
      </c>
      <c r="BX78" s="211" t="str">
        <f t="shared" si="87"/>
        <v/>
      </c>
    </row>
    <row r="79" spans="1:76" ht="15.75" customHeight="1" x14ac:dyDescent="0.25">
      <c r="B79" s="179">
        <v>13</v>
      </c>
      <c r="C79" t="str">
        <f>IF(FUN!$C20="","",FUN!C20)</f>
        <v/>
      </c>
      <c r="G79" t="str">
        <f>IF(FUN!$C20="","",FUN!G20)</f>
        <v/>
      </c>
      <c r="H79" t="str">
        <f>IF(FUN!$C20="","",FUN!H20)</f>
        <v/>
      </c>
      <c r="I79" t="str">
        <f>IF(FUN!$C20="","",FUN!I20)</f>
        <v/>
      </c>
      <c r="J79" s="228"/>
      <c r="K79" s="228"/>
      <c r="L79" t="str">
        <f>IF(FUN!$C20="","",FUN!J20)</f>
        <v/>
      </c>
      <c r="M79" t="str">
        <f>IF(FUN!$C20="","",FUN!K20)</f>
        <v/>
      </c>
      <c r="N79" s="228"/>
      <c r="O79" s="229"/>
      <c r="P79" s="249"/>
      <c r="Q79" s="229"/>
      <c r="R79" s="249"/>
      <c r="S79" s="250" t="str">
        <f>IF(FUN!$C20="","",FUN!L20)</f>
        <v/>
      </c>
      <c r="T79" s="250" t="str">
        <f>IF(FUN!$C20="","",FUN!M20)</f>
        <v/>
      </c>
      <c r="U79" s="228"/>
      <c r="V79" s="228"/>
      <c r="W79" s="228"/>
      <c r="X79" s="228"/>
      <c r="Y79" s="230"/>
      <c r="Z79" s="230"/>
      <c r="AA79" s="230"/>
      <c r="AB79" s="230"/>
      <c r="AC79" s="228"/>
      <c r="AD79" s="230"/>
      <c r="AE79" s="230"/>
      <c r="AF79" s="230"/>
      <c r="AG79" s="228"/>
      <c r="AH79" s="228"/>
      <c r="AI79" s="228"/>
      <c r="AJ79" s="228"/>
      <c r="AK79" t="str">
        <f>IF(FUN!$C20="","",FUN!N20)</f>
        <v/>
      </c>
      <c r="AL79" t="str">
        <f>IF(FUN!$C20="","",FUN!O20)</f>
        <v/>
      </c>
      <c r="AM79" t="str">
        <f>IF(FUN!$C20="","",FUN!P20)</f>
        <v/>
      </c>
      <c r="AN79" t="str">
        <f>IF(FUN!$C20="","",FUN!Q20)</f>
        <v/>
      </c>
      <c r="AO79" t="str">
        <f>IF(FUN!$C20="","",IDENTIF!$C$5)</f>
        <v/>
      </c>
      <c r="AP79" t="str">
        <f>IF(FUN!$C20="","",FUN!P20)</f>
        <v/>
      </c>
      <c r="AQ79" s="20" t="str">
        <f>IF(FUN!$C20="","",FUN!B20)</f>
        <v/>
      </c>
      <c r="AR79" s="20" t="str">
        <f>IF(FUN!$C20="","",VLOOKUP(AO79,'AUX1'!$B$5:$E$53,3,FALSE))</f>
        <v/>
      </c>
      <c r="AS79" s="20" t="str">
        <f>IF(FUN!$C20="","",FUN!S20)</f>
        <v/>
      </c>
      <c r="AT79" s="20" t="str">
        <f>IF(FUN!$C20="","",FUN!T20)</f>
        <v/>
      </c>
      <c r="AU79" s="20" t="str">
        <f>IF(FUN!$C20="","",FUN!U20)</f>
        <v/>
      </c>
      <c r="AW79" s="184">
        <f t="shared" si="66"/>
        <v>0</v>
      </c>
      <c r="AX79" s="184">
        <f t="shared" si="67"/>
        <v>0</v>
      </c>
      <c r="AY79" s="185" t="str">
        <f t="shared" si="68"/>
        <v/>
      </c>
      <c r="AZ79" s="232" t="str">
        <f t="shared" si="69"/>
        <v/>
      </c>
      <c r="BA79" s="233">
        <f t="shared" si="70"/>
        <v>0</v>
      </c>
      <c r="BB79" s="233" t="str">
        <f t="shared" si="71"/>
        <v/>
      </c>
      <c r="BC79" s="234">
        <f t="shared" si="72"/>
        <v>0</v>
      </c>
      <c r="BD79" s="185" t="str">
        <f>IF(BC79="","",IF(AH79="","",VLOOKUP(AH79,'AUX1'!$S$6:$U$9,2,0)))</f>
        <v/>
      </c>
      <c r="BE79" s="188" t="str">
        <f t="shared" si="73"/>
        <v/>
      </c>
      <c r="BF79" s="189" t="str">
        <f t="shared" si="74"/>
        <v/>
      </c>
      <c r="BG79" s="189" t="str">
        <f>IF(BA79=0,"",IF(BA79&lt;=300,'AUX1'!$T$12,IF(AND(BA79&gt;300,BA79&lt;=600),'AUX1'!$T$13,IF(AND(BA79&gt;600,BA79&lt;=900),'AUX1'!$T$14,IF(AND(BA79&gt;900,BA79&lt;=1200),'AUX1'!$T$15,IF(AND(BA79&gt;1200,BA79&lt;=1500),'AUX1'!$T$16,IF(BA79&gt;1500,'AUX1'!$T$17)))))))</f>
        <v/>
      </c>
      <c r="BH79" s="235" t="str">
        <f t="shared" si="75"/>
        <v/>
      </c>
      <c r="BI79" s="185" t="str">
        <f t="shared" si="76"/>
        <v/>
      </c>
      <c r="BJ79" s="30" t="str">
        <f>IF(BC79=0,"",IF(BC79&lt;=300,'AUX1'!$T$12,IF(AND(BC79&gt;300,BC79&lt;=600),'AUX1'!$T$13,IF(AND(BC79&gt;600,BC79&lt;=900),'AUX1'!$T$14,IF(AND(BC79&gt;900,BC79&lt;=1200),'AUX1'!$T$15,IF(AND(BC79&gt;1200,BC79&lt;=1500),'AUX1'!$T$16,IF(BC79&gt;1500,'AUX1'!$T$17)))))))</f>
        <v/>
      </c>
      <c r="BK79" s="188" t="str">
        <f>IF(BC79=0,"",IF(AH79="","",VLOOKUP(AH79,'AUX1'!$S$6:$U$9,3,0)))</f>
        <v/>
      </c>
      <c r="BL79" s="190" t="str">
        <f t="shared" si="77"/>
        <v/>
      </c>
      <c r="BM79" s="191">
        <f t="shared" si="78"/>
        <v>0</v>
      </c>
      <c r="BN79" s="191">
        <f t="shared" si="78"/>
        <v>0</v>
      </c>
      <c r="BO79" s="236">
        <f t="shared" si="78"/>
        <v>0</v>
      </c>
      <c r="BP79" s="254" t="str">
        <f t="shared" si="79"/>
        <v/>
      </c>
      <c r="BQ79" s="238" t="str">
        <f t="shared" si="80"/>
        <v/>
      </c>
      <c r="BR79" s="238" t="str">
        <f t="shared" si="81"/>
        <v/>
      </c>
      <c r="BS79" s="239" t="str">
        <f t="shared" si="82"/>
        <v/>
      </c>
      <c r="BT79" s="211" t="str">
        <f t="shared" si="83"/>
        <v/>
      </c>
      <c r="BU79" s="211" t="str">
        <f t="shared" si="84"/>
        <v/>
      </c>
      <c r="BV79" s="211" t="str">
        <f t="shared" si="85"/>
        <v/>
      </c>
      <c r="BW79" s="211" t="str">
        <f t="shared" si="86"/>
        <v/>
      </c>
      <c r="BX79" s="211" t="str">
        <f t="shared" si="87"/>
        <v/>
      </c>
    </row>
    <row r="80" spans="1:76" ht="15.75" customHeight="1" x14ac:dyDescent="0.25">
      <c r="B80" s="179">
        <v>14</v>
      </c>
      <c r="C80" t="str">
        <f>IF(FUN!$C21="","",FUN!C21)</f>
        <v/>
      </c>
      <c r="G80" t="str">
        <f>IF(FUN!$C21="","",FUN!G21)</f>
        <v/>
      </c>
      <c r="H80" t="str">
        <f>IF(FUN!$C21="","",FUN!H21)</f>
        <v/>
      </c>
      <c r="I80" t="str">
        <f>IF(FUN!$C21="","",FUN!I21)</f>
        <v/>
      </c>
      <c r="J80" s="228"/>
      <c r="K80" s="228"/>
      <c r="L80" t="str">
        <f>IF(FUN!$C21="","",FUN!J21)</f>
        <v/>
      </c>
      <c r="M80" t="str">
        <f>IF(FUN!$C21="","",FUN!K21)</f>
        <v/>
      </c>
      <c r="N80" s="228"/>
      <c r="O80" s="229"/>
      <c r="P80" s="249"/>
      <c r="Q80" s="229"/>
      <c r="R80" s="249"/>
      <c r="S80" s="250" t="str">
        <f>IF(FUN!$C21="","",FUN!L21)</f>
        <v/>
      </c>
      <c r="T80" s="250" t="str">
        <f>IF(FUN!$C21="","",FUN!M21)</f>
        <v/>
      </c>
      <c r="U80" s="228"/>
      <c r="V80" s="228"/>
      <c r="W80" s="228"/>
      <c r="X80" s="228"/>
      <c r="Y80" s="230"/>
      <c r="Z80" s="230"/>
      <c r="AA80" s="230"/>
      <c r="AB80" s="230"/>
      <c r="AC80" s="228"/>
      <c r="AD80" s="230"/>
      <c r="AE80" s="230"/>
      <c r="AF80" s="230"/>
      <c r="AG80" s="228"/>
      <c r="AH80" s="228"/>
      <c r="AI80" s="228"/>
      <c r="AJ80" s="228"/>
      <c r="AK80" t="str">
        <f>IF(FUN!$C21="","",FUN!N21)</f>
        <v/>
      </c>
      <c r="AL80" t="str">
        <f>IF(FUN!$C21="","",FUN!O21)</f>
        <v/>
      </c>
      <c r="AM80" t="str">
        <f>IF(FUN!$C21="","",FUN!P21)</f>
        <v/>
      </c>
      <c r="AN80" t="str">
        <f>IF(FUN!$C21="","",FUN!Q21)</f>
        <v/>
      </c>
      <c r="AO80" t="str">
        <f>IF(FUN!$C21="","",IDENTIF!$C$5)</f>
        <v/>
      </c>
      <c r="AP80" t="str">
        <f>IF(FUN!$C21="","",FUN!P21)</f>
        <v/>
      </c>
      <c r="AQ80" s="20" t="str">
        <f>IF(FUN!$C21="","",FUN!B21)</f>
        <v/>
      </c>
      <c r="AR80" s="20" t="str">
        <f>IF(FUN!$C21="","",VLOOKUP(AO80,'AUX1'!$B$5:$E$53,3,FALSE))</f>
        <v/>
      </c>
      <c r="AS80" s="20" t="str">
        <f>IF(FUN!$C21="","",FUN!S21)</f>
        <v/>
      </c>
      <c r="AT80" s="20" t="str">
        <f>IF(FUN!$C21="","",FUN!T21)</f>
        <v/>
      </c>
      <c r="AU80" s="20" t="str">
        <f>IF(FUN!$C21="","",FUN!U21)</f>
        <v/>
      </c>
      <c r="AW80" s="184">
        <f t="shared" si="66"/>
        <v>0</v>
      </c>
      <c r="AX80" s="184">
        <f t="shared" si="67"/>
        <v>0</v>
      </c>
      <c r="AY80" s="185" t="str">
        <f t="shared" si="68"/>
        <v/>
      </c>
      <c r="AZ80" s="232" t="str">
        <f t="shared" si="69"/>
        <v/>
      </c>
      <c r="BA80" s="233">
        <f t="shared" si="70"/>
        <v>0</v>
      </c>
      <c r="BB80" s="233" t="str">
        <f t="shared" si="71"/>
        <v/>
      </c>
      <c r="BC80" s="234">
        <f t="shared" si="72"/>
        <v>0</v>
      </c>
      <c r="BD80" s="185" t="str">
        <f>IF(BC80="","",IF(AH80="","",VLOOKUP(AH80,'AUX1'!$S$6:$U$9,2,0)))</f>
        <v/>
      </c>
      <c r="BE80" s="188" t="str">
        <f t="shared" si="73"/>
        <v/>
      </c>
      <c r="BF80" s="189" t="str">
        <f t="shared" si="74"/>
        <v/>
      </c>
      <c r="BG80" s="189" t="str">
        <f>IF(BA80=0,"",IF(BA80&lt;=300,'AUX1'!$T$12,IF(AND(BA80&gt;300,BA80&lt;=600),'AUX1'!$T$13,IF(AND(BA80&gt;600,BA80&lt;=900),'AUX1'!$T$14,IF(AND(BA80&gt;900,BA80&lt;=1200),'AUX1'!$T$15,IF(AND(BA80&gt;1200,BA80&lt;=1500),'AUX1'!$T$16,IF(BA80&gt;1500,'AUX1'!$T$17)))))))</f>
        <v/>
      </c>
      <c r="BH80" s="235" t="str">
        <f t="shared" si="75"/>
        <v/>
      </c>
      <c r="BI80" s="185" t="str">
        <f t="shared" si="76"/>
        <v/>
      </c>
      <c r="BJ80" s="30" t="str">
        <f>IF(BC80=0,"",IF(BC80&lt;=300,'AUX1'!$T$12,IF(AND(BC80&gt;300,BC80&lt;=600),'AUX1'!$T$13,IF(AND(BC80&gt;600,BC80&lt;=900),'AUX1'!$T$14,IF(AND(BC80&gt;900,BC80&lt;=1200),'AUX1'!$T$15,IF(AND(BC80&gt;1200,BC80&lt;=1500),'AUX1'!$T$16,IF(BC80&gt;1500,'AUX1'!$T$17)))))))</f>
        <v/>
      </c>
      <c r="BK80" s="188" t="str">
        <f>IF(BC80=0,"",IF(AH80="","",VLOOKUP(AH80,'AUX1'!$S$6:$U$9,3,0)))</f>
        <v/>
      </c>
      <c r="BL80" s="190" t="str">
        <f t="shared" si="77"/>
        <v/>
      </c>
      <c r="BM80" s="191">
        <f t="shared" si="78"/>
        <v>0</v>
      </c>
      <c r="BN80" s="191">
        <f t="shared" si="78"/>
        <v>0</v>
      </c>
      <c r="BO80" s="236">
        <f t="shared" si="78"/>
        <v>0</v>
      </c>
      <c r="BP80" s="254" t="str">
        <f t="shared" si="79"/>
        <v/>
      </c>
      <c r="BQ80" s="238" t="str">
        <f t="shared" si="80"/>
        <v/>
      </c>
      <c r="BR80" s="238" t="str">
        <f t="shared" si="81"/>
        <v/>
      </c>
      <c r="BS80" s="239" t="str">
        <f t="shared" si="82"/>
        <v/>
      </c>
      <c r="BT80" s="211" t="str">
        <f t="shared" si="83"/>
        <v/>
      </c>
      <c r="BU80" s="211" t="str">
        <f t="shared" si="84"/>
        <v/>
      </c>
      <c r="BV80" s="211" t="str">
        <f t="shared" si="85"/>
        <v/>
      </c>
      <c r="BW80" s="211" t="str">
        <f t="shared" si="86"/>
        <v/>
      </c>
      <c r="BX80" s="211" t="str">
        <f t="shared" si="87"/>
        <v/>
      </c>
    </row>
    <row r="81" spans="1:81" ht="15.75" customHeight="1" x14ac:dyDescent="0.25">
      <c r="B81" s="179">
        <v>15</v>
      </c>
      <c r="C81" t="str">
        <f>IF(FUN!$C22="","",FUN!C22)</f>
        <v/>
      </c>
      <c r="G81" t="str">
        <f>IF(FUN!$C22="","",FUN!G22)</f>
        <v/>
      </c>
      <c r="H81" t="str">
        <f>IF(FUN!$C22="","",FUN!H22)</f>
        <v/>
      </c>
      <c r="I81" t="str">
        <f>IF(FUN!$C22="","",FUN!I22)</f>
        <v/>
      </c>
      <c r="J81" s="228"/>
      <c r="K81" s="228"/>
      <c r="L81" t="str">
        <f>IF(FUN!$C22="","",FUN!J22)</f>
        <v/>
      </c>
      <c r="M81" t="str">
        <f>IF(FUN!$C22="","",FUN!K22)</f>
        <v/>
      </c>
      <c r="N81" s="228"/>
      <c r="O81" s="229"/>
      <c r="P81" s="249"/>
      <c r="Q81" s="229"/>
      <c r="R81" s="249"/>
      <c r="S81" s="250" t="str">
        <f>IF(FUN!$C22="","",FUN!L22)</f>
        <v/>
      </c>
      <c r="T81" s="250" t="str">
        <f>IF(FUN!$C22="","",FUN!M22)</f>
        <v/>
      </c>
      <c r="U81" s="228"/>
      <c r="V81" s="228"/>
      <c r="W81" s="228"/>
      <c r="X81" s="228"/>
      <c r="Y81" s="230"/>
      <c r="Z81" s="230"/>
      <c r="AA81" s="230"/>
      <c r="AB81" s="230"/>
      <c r="AC81" s="228"/>
      <c r="AD81" s="230"/>
      <c r="AE81" s="230"/>
      <c r="AF81" s="230"/>
      <c r="AG81" s="228"/>
      <c r="AH81" s="228"/>
      <c r="AI81" s="228"/>
      <c r="AJ81" s="228"/>
      <c r="AK81" t="str">
        <f>IF(FUN!$C22="","",FUN!N22)</f>
        <v/>
      </c>
      <c r="AL81" t="str">
        <f>IF(FUN!$C22="","",FUN!O22)</f>
        <v/>
      </c>
      <c r="AM81" t="str">
        <f>IF(FUN!$C22="","",FUN!P22)</f>
        <v/>
      </c>
      <c r="AN81" t="str">
        <f>IF(FUN!$C22="","",FUN!Q22)</f>
        <v/>
      </c>
      <c r="AO81" t="str">
        <f>IF(FUN!$C22="","",IDENTIF!$C$5)</f>
        <v/>
      </c>
      <c r="AP81" t="str">
        <f>IF(FUN!$C22="","",FUN!P22)</f>
        <v/>
      </c>
      <c r="AQ81" s="20" t="str">
        <f>IF(FUN!$C22="","",FUN!B22)</f>
        <v/>
      </c>
      <c r="AR81" s="20" t="str">
        <f>IF(FUN!$C22="","",VLOOKUP(AO81,'AUX1'!$B$5:$E$53,3,FALSE))</f>
        <v/>
      </c>
      <c r="AS81" s="20" t="str">
        <f>IF(FUN!$C22="","",FUN!S22)</f>
        <v/>
      </c>
      <c r="AT81" s="20" t="str">
        <f>IF(FUN!$C22="","",FUN!T22)</f>
        <v/>
      </c>
      <c r="AU81" s="20" t="str">
        <f>IF(FUN!$C22="","",FUN!U22)</f>
        <v/>
      </c>
      <c r="AW81" s="184">
        <f t="shared" si="66"/>
        <v>0</v>
      </c>
      <c r="AX81" s="184">
        <f t="shared" si="67"/>
        <v>0</v>
      </c>
      <c r="AY81" s="185" t="str">
        <f t="shared" si="68"/>
        <v/>
      </c>
      <c r="AZ81" s="232" t="str">
        <f t="shared" si="69"/>
        <v/>
      </c>
      <c r="BA81" s="233">
        <f t="shared" si="70"/>
        <v>0</v>
      </c>
      <c r="BB81" s="233" t="str">
        <f t="shared" si="71"/>
        <v/>
      </c>
      <c r="BC81" s="234">
        <f t="shared" si="72"/>
        <v>0</v>
      </c>
      <c r="BD81" s="185" t="str">
        <f>IF(BC81="","",IF(AH81="","",VLOOKUP(AH81,'AUX1'!$S$6:$U$9,2,0)))</f>
        <v/>
      </c>
      <c r="BE81" s="188" t="str">
        <f t="shared" si="73"/>
        <v/>
      </c>
      <c r="BF81" s="189" t="str">
        <f t="shared" si="74"/>
        <v/>
      </c>
      <c r="BG81" s="189" t="str">
        <f>IF(BA81=0,"",IF(BA81&lt;=300,'AUX1'!$T$12,IF(AND(BA81&gt;300,BA81&lt;=600),'AUX1'!$T$13,IF(AND(BA81&gt;600,BA81&lt;=900),'AUX1'!$T$14,IF(AND(BA81&gt;900,BA81&lt;=1200),'AUX1'!$T$15,IF(AND(BA81&gt;1200,BA81&lt;=1500),'AUX1'!$T$16,IF(BA81&gt;1500,'AUX1'!$T$17)))))))</f>
        <v/>
      </c>
      <c r="BH81" s="235" t="str">
        <f t="shared" si="75"/>
        <v/>
      </c>
      <c r="BI81" s="185" t="str">
        <f t="shared" si="76"/>
        <v/>
      </c>
      <c r="BJ81" s="30" t="str">
        <f>IF(BC81=0,"",IF(BC81&lt;=300,'AUX1'!$T$12,IF(AND(BC81&gt;300,BC81&lt;=600),'AUX1'!$T$13,IF(AND(BC81&gt;600,BC81&lt;=900),'AUX1'!$T$14,IF(AND(BC81&gt;900,BC81&lt;=1200),'AUX1'!$T$15,IF(AND(BC81&gt;1200,BC81&lt;=1500),'AUX1'!$T$16,IF(BC81&gt;1500,'AUX1'!$T$17)))))))</f>
        <v/>
      </c>
      <c r="BK81" s="188" t="str">
        <f>IF(BC81=0,"",IF(AH81="","",VLOOKUP(AH81,'AUX1'!$S$6:$U$9,3,0)))</f>
        <v/>
      </c>
      <c r="BL81" s="190" t="str">
        <f t="shared" si="77"/>
        <v/>
      </c>
      <c r="BM81" s="191">
        <f t="shared" si="78"/>
        <v>0</v>
      </c>
      <c r="BN81" s="191">
        <f t="shared" si="78"/>
        <v>0</v>
      </c>
      <c r="BO81" s="236">
        <f t="shared" si="78"/>
        <v>0</v>
      </c>
      <c r="BP81" s="254" t="str">
        <f t="shared" si="79"/>
        <v/>
      </c>
      <c r="BQ81" s="238" t="str">
        <f t="shared" si="80"/>
        <v/>
      </c>
      <c r="BR81" s="238" t="str">
        <f t="shared" si="81"/>
        <v/>
      </c>
      <c r="BS81" s="239" t="str">
        <f t="shared" si="82"/>
        <v/>
      </c>
      <c r="BT81" s="211" t="str">
        <f t="shared" si="83"/>
        <v/>
      </c>
      <c r="BU81" s="211" t="str">
        <f t="shared" si="84"/>
        <v/>
      </c>
      <c r="BV81" s="211" t="str">
        <f t="shared" si="85"/>
        <v/>
      </c>
      <c r="BW81" s="211" t="str">
        <f t="shared" si="86"/>
        <v/>
      </c>
      <c r="BX81" s="211" t="str">
        <f t="shared" si="87"/>
        <v/>
      </c>
    </row>
    <row r="82" spans="1:81" ht="15.75" customHeight="1" x14ac:dyDescent="0.25">
      <c r="B82" s="20"/>
      <c r="AQ82" s="20"/>
      <c r="AR82" s="20"/>
      <c r="AS82" s="20"/>
      <c r="AT82" s="20"/>
      <c r="AU82" s="20"/>
      <c r="BP82" s="206"/>
    </row>
    <row r="83" spans="1:81" ht="15.75" customHeight="1" thickBot="1" x14ac:dyDescent="0.3">
      <c r="AW83" s="37"/>
      <c r="AX83" s="37"/>
      <c r="AY83" s="219" t="s">
        <v>327</v>
      </c>
      <c r="AZ83" s="220">
        <v>185</v>
      </c>
      <c r="BA83" s="679" t="s">
        <v>384</v>
      </c>
      <c r="BB83" s="679"/>
      <c r="BC83" s="679"/>
      <c r="BD83" s="679"/>
      <c r="BE83" s="679"/>
      <c r="BF83" s="40"/>
      <c r="BG83" s="40"/>
      <c r="BH83" s="40"/>
      <c r="BI83" s="40"/>
      <c r="BJ83" s="40"/>
      <c r="BK83" s="40"/>
      <c r="BL83" s="40"/>
      <c r="BM83" s="40"/>
      <c r="BN83" s="40"/>
      <c r="BO83" s="222"/>
      <c r="BP83" s="223" t="s">
        <v>93</v>
      </c>
      <c r="BQ83" s="733" t="s">
        <v>166</v>
      </c>
      <c r="BR83" s="733"/>
      <c r="BS83" s="733"/>
      <c r="BT83" s="734" t="s">
        <v>447</v>
      </c>
      <c r="BU83" s="734"/>
      <c r="BV83" s="734"/>
      <c r="BW83" s="734"/>
      <c r="BX83" s="734"/>
    </row>
    <row r="84" spans="1:81" s="199" customFormat="1" ht="15.75" customHeight="1" thickBot="1" x14ac:dyDescent="0.3">
      <c r="A84" s="196">
        <v>5</v>
      </c>
      <c r="B84" s="644" t="s">
        <v>329</v>
      </c>
      <c r="C84" s="646" t="s">
        <v>330</v>
      </c>
      <c r="D84" s="648" t="s">
        <v>331</v>
      </c>
      <c r="E84" s="649"/>
      <c r="F84" s="650"/>
      <c r="G84" s="651" t="s">
        <v>332</v>
      </c>
      <c r="H84" s="652"/>
      <c r="I84" s="207" t="s">
        <v>333</v>
      </c>
      <c r="J84" s="731" t="s">
        <v>334</v>
      </c>
      <c r="K84" s="731" t="s">
        <v>335</v>
      </c>
      <c r="L84" s="636" t="s">
        <v>336</v>
      </c>
      <c r="M84" s="636" t="s">
        <v>337</v>
      </c>
      <c r="N84" s="706" t="s">
        <v>445</v>
      </c>
      <c r="O84" s="729" t="s">
        <v>338</v>
      </c>
      <c r="P84" s="730"/>
      <c r="Q84" s="729" t="s">
        <v>339</v>
      </c>
      <c r="R84" s="730"/>
      <c r="S84" s="651" t="s">
        <v>403</v>
      </c>
      <c r="T84" s="655"/>
      <c r="U84" s="704" t="s">
        <v>344</v>
      </c>
      <c r="V84" s="705"/>
      <c r="W84" s="704" t="s">
        <v>345</v>
      </c>
      <c r="X84" s="705"/>
      <c r="Y84" s="702" t="s">
        <v>385</v>
      </c>
      <c r="Z84" s="702" t="s">
        <v>386</v>
      </c>
      <c r="AA84" s="702" t="s">
        <v>387</v>
      </c>
      <c r="AB84" s="702" t="s">
        <v>389</v>
      </c>
      <c r="AC84" s="702" t="s">
        <v>340</v>
      </c>
      <c r="AD84" s="714" t="s">
        <v>328</v>
      </c>
      <c r="AE84" s="715"/>
      <c r="AF84" s="716"/>
      <c r="AG84" s="706" t="s">
        <v>341</v>
      </c>
      <c r="AH84" s="702" t="s">
        <v>342</v>
      </c>
      <c r="AI84" s="727" t="s">
        <v>343</v>
      </c>
      <c r="AJ84" s="727" t="s">
        <v>448</v>
      </c>
      <c r="AK84" s="638" t="s">
        <v>404</v>
      </c>
      <c r="AL84" s="698" t="s">
        <v>405</v>
      </c>
      <c r="AM84" s="638" t="s">
        <v>406</v>
      </c>
      <c r="AN84" s="689" t="s">
        <v>347</v>
      </c>
      <c r="AO84" s="701" t="s">
        <v>449</v>
      </c>
      <c r="AP84" s="692" t="s">
        <v>450</v>
      </c>
      <c r="AQ84" s="642" t="s">
        <v>437</v>
      </c>
      <c r="AR84" s="642" t="s">
        <v>438</v>
      </c>
      <c r="AS84" s="169" t="s">
        <v>348</v>
      </c>
      <c r="AT84" s="169" t="s">
        <v>348</v>
      </c>
      <c r="AU84" s="169" t="s">
        <v>348</v>
      </c>
      <c r="AV84" s="170"/>
      <c r="AW84" s="710" t="s">
        <v>391</v>
      </c>
      <c r="AX84" s="710" t="s">
        <v>392</v>
      </c>
      <c r="AY84" s="674" t="s">
        <v>297</v>
      </c>
      <c r="AZ84" s="674"/>
      <c r="BA84" s="712" t="s">
        <v>393</v>
      </c>
      <c r="BB84" s="725" t="s">
        <v>451</v>
      </c>
      <c r="BC84" s="712" t="s">
        <v>394</v>
      </c>
      <c r="BD84" s="642" t="s">
        <v>368</v>
      </c>
      <c r="BE84" s="668" t="s">
        <v>395</v>
      </c>
      <c r="BF84" s="721" t="s">
        <v>396</v>
      </c>
      <c r="BG84" s="708" t="s">
        <v>452</v>
      </c>
      <c r="BH84" s="708" t="s">
        <v>453</v>
      </c>
      <c r="BI84" s="721" t="s">
        <v>397</v>
      </c>
      <c r="BJ84" s="642" t="s">
        <v>371</v>
      </c>
      <c r="BK84" s="668" t="s">
        <v>370</v>
      </c>
      <c r="BL84" s="642" t="s">
        <v>372</v>
      </c>
      <c r="BM84" s="723" t="s">
        <v>349</v>
      </c>
      <c r="BN84" s="717" t="s">
        <v>350</v>
      </c>
      <c r="BO84" s="719" t="s">
        <v>443</v>
      </c>
      <c r="BP84" s="634" t="s">
        <v>408</v>
      </c>
      <c r="BQ84" s="634" t="s">
        <v>167</v>
      </c>
      <c r="BR84" s="634" t="s">
        <v>173</v>
      </c>
      <c r="BS84" s="634" t="s">
        <v>178</v>
      </c>
      <c r="BT84" s="634" t="s">
        <v>429</v>
      </c>
      <c r="BU84" s="634" t="s">
        <v>430</v>
      </c>
      <c r="BV84" s="634" t="s">
        <v>431</v>
      </c>
      <c r="BW84" s="634" t="s">
        <v>432</v>
      </c>
      <c r="BX84" s="634" t="s">
        <v>433</v>
      </c>
    </row>
    <row r="85" spans="1:81" s="199" customFormat="1" ht="15.75" customHeight="1" thickBot="1" x14ac:dyDescent="0.3">
      <c r="A85" s="37" t="s">
        <v>444</v>
      </c>
      <c r="B85" s="645"/>
      <c r="C85" s="647"/>
      <c r="D85" s="172" t="s">
        <v>352</v>
      </c>
      <c r="E85" s="172" t="s">
        <v>353</v>
      </c>
      <c r="F85" s="172" t="s">
        <v>354</v>
      </c>
      <c r="G85" s="255" t="s">
        <v>413</v>
      </c>
      <c r="H85" s="243" t="s">
        <v>356</v>
      </c>
      <c r="I85" s="200" t="s">
        <v>357</v>
      </c>
      <c r="J85" s="732"/>
      <c r="K85" s="732"/>
      <c r="L85" s="637"/>
      <c r="M85" s="637"/>
      <c r="N85" s="707"/>
      <c r="O85" s="246" t="s">
        <v>358</v>
      </c>
      <c r="P85" s="247" t="s">
        <v>359</v>
      </c>
      <c r="Q85" s="246" t="s">
        <v>358</v>
      </c>
      <c r="R85" s="247" t="s">
        <v>359</v>
      </c>
      <c r="S85" s="256" t="s">
        <v>381</v>
      </c>
      <c r="T85" s="256" t="s">
        <v>382</v>
      </c>
      <c r="U85" s="243" t="s">
        <v>360</v>
      </c>
      <c r="V85" s="243" t="s">
        <v>361</v>
      </c>
      <c r="W85" s="243" t="s">
        <v>360</v>
      </c>
      <c r="X85" s="243" t="s">
        <v>361</v>
      </c>
      <c r="Y85" s="703"/>
      <c r="Z85" s="703"/>
      <c r="AA85" s="703"/>
      <c r="AB85" s="703"/>
      <c r="AC85" s="703"/>
      <c r="AD85" s="253" t="s">
        <v>349</v>
      </c>
      <c r="AE85" s="253" t="s">
        <v>350</v>
      </c>
      <c r="AF85" s="253" t="s">
        <v>351</v>
      </c>
      <c r="AG85" s="707"/>
      <c r="AH85" s="703"/>
      <c r="AI85" s="728"/>
      <c r="AJ85" s="728"/>
      <c r="AK85" s="639"/>
      <c r="AL85" s="699"/>
      <c r="AM85" s="639"/>
      <c r="AN85" s="700"/>
      <c r="AO85" s="701"/>
      <c r="AP85" s="693"/>
      <c r="AQ85" s="642"/>
      <c r="AR85" s="642"/>
      <c r="AS85" s="169" t="s">
        <v>362</v>
      </c>
      <c r="AT85" s="169" t="s">
        <v>363</v>
      </c>
      <c r="AU85" s="169" t="s">
        <v>364</v>
      </c>
      <c r="AV85" s="176"/>
      <c r="AW85" s="711"/>
      <c r="AX85" s="711"/>
      <c r="AY85" s="177" t="s">
        <v>365</v>
      </c>
      <c r="AZ85" s="227" t="s">
        <v>366</v>
      </c>
      <c r="BA85" s="713"/>
      <c r="BB85" s="726"/>
      <c r="BC85" s="713"/>
      <c r="BD85" s="643"/>
      <c r="BE85" s="669"/>
      <c r="BF85" s="722"/>
      <c r="BG85" s="709"/>
      <c r="BH85" s="709"/>
      <c r="BI85" s="722"/>
      <c r="BJ85" s="643"/>
      <c r="BK85" s="669"/>
      <c r="BL85" s="643"/>
      <c r="BM85" s="724"/>
      <c r="BN85" s="718"/>
      <c r="BO85" s="720"/>
      <c r="BP85" s="635"/>
      <c r="BQ85" s="635"/>
      <c r="BR85" s="635"/>
      <c r="BS85" s="635"/>
      <c r="BT85" s="635"/>
      <c r="BU85" s="635"/>
      <c r="BV85" s="635"/>
      <c r="BW85" s="635"/>
      <c r="BX85" s="635"/>
    </row>
    <row r="86" spans="1:81" ht="15.75" customHeight="1" x14ac:dyDescent="0.25">
      <c r="B86" s="179">
        <v>1</v>
      </c>
      <c r="C86" t="str">
        <f>IF(LAB_MEX!$C9="","",LAB_MEX!C9)</f>
        <v/>
      </c>
      <c r="G86" t="str">
        <f>IF(LAB_MEX!$C9="","",LAB_MEX!G9)</f>
        <v/>
      </c>
      <c r="H86" s="228"/>
      <c r="I86" t="str">
        <f>IF(LAB_MEX!$C9="","",LAB_MEX!H9)</f>
        <v/>
      </c>
      <c r="J86" s="228"/>
      <c r="K86" s="228"/>
      <c r="L86" t="str">
        <f>IF(LAB_MEX!$C9="","",LAB_MEX!I9)</f>
        <v/>
      </c>
      <c r="M86" t="str">
        <f>IF(LAB_MEX!$C9="","",LAB_MEX!J9)</f>
        <v/>
      </c>
      <c r="N86" s="228"/>
      <c r="O86" s="229"/>
      <c r="P86" s="249"/>
      <c r="Q86" s="229"/>
      <c r="R86" s="249"/>
      <c r="S86" s="250" t="str">
        <f>IF(LAB_MEX!$C9="","",LAB_MEX!K9)</f>
        <v/>
      </c>
      <c r="T86" s="250" t="str">
        <f>IF(LAB_MEX!$C9="","",LAB_MEX!L9)</f>
        <v/>
      </c>
      <c r="U86" s="228"/>
      <c r="V86" s="228"/>
      <c r="W86" s="228"/>
      <c r="X86" s="228"/>
      <c r="Y86" s="230"/>
      <c r="Z86" s="230"/>
      <c r="AA86" s="230"/>
      <c r="AB86" s="230"/>
      <c r="AC86" s="228"/>
      <c r="AD86" s="230"/>
      <c r="AE86" s="230"/>
      <c r="AF86" s="230"/>
      <c r="AG86" s="228"/>
      <c r="AH86" s="228"/>
      <c r="AI86" s="228"/>
      <c r="AJ86" s="228"/>
      <c r="AK86" t="str">
        <f>IF(LAB_MEX!$C9="","",LAB_MEX!M9)</f>
        <v/>
      </c>
      <c r="AL86" s="228"/>
      <c r="AM86" t="str">
        <f>IF(LAB_MEX!$C9="","",LAB_MEX!N9)</f>
        <v/>
      </c>
      <c r="AN86" t="str">
        <f>IF(LAB_MEX!$C9="","",LAB_MEX!O9)</f>
        <v/>
      </c>
      <c r="AO86" t="str">
        <f>IF(LAB_MEX!$C9="","",IDENTIF!$C$5)</f>
        <v/>
      </c>
      <c r="AP86" t="str">
        <f>IF(LAB_MEX!$C9="","",LAB_MEX!N9)</f>
        <v/>
      </c>
      <c r="AQ86" s="20" t="str">
        <f>IF(LAB_MEX!$C9="","",LAB_MEX!B9)</f>
        <v/>
      </c>
      <c r="AR86" s="20" t="str">
        <f>IF(LAB_MEX!$C9="","",VLOOKUP(AO86,'AUX1'!$B$5:$E$53,3,FALSE))</f>
        <v/>
      </c>
      <c r="AS86" s="20" t="str">
        <f>IF(LAB_MEX!$C9="","",LAB_MEX!Q9)</f>
        <v/>
      </c>
      <c r="AT86" s="20" t="str">
        <f>IF(LAB_MEX!$C9="","",LAB_MEX!R9)</f>
        <v/>
      </c>
      <c r="AU86" s="210" t="str">
        <f>IF(LAB_MEX!$C9="","",LAB_MEX!S9)</f>
        <v/>
      </c>
      <c r="AW86" s="184">
        <f>IF(Y86="",0,Y86)</f>
        <v>0</v>
      </c>
      <c r="AX86" s="184">
        <f>IF(AA86="",0,AA86)</f>
        <v>0</v>
      </c>
      <c r="AY86" s="185" t="str">
        <f>IF(AW86*AX86+IF(AC86="",0,AC86)=0,"",AW86*AX86+IF(AC86="",0,AC86))</f>
        <v/>
      </c>
      <c r="AZ86" s="232" t="str">
        <f>IF(AY86="","",AY86*$AZ$2)</f>
        <v/>
      </c>
      <c r="BA86" s="233">
        <f>IF(Z86="",0,Z86)</f>
        <v>0</v>
      </c>
      <c r="BB86" s="233" t="str">
        <f>IF(AG86="","",AG86)</f>
        <v/>
      </c>
      <c r="BC86" s="234">
        <f>AW86*BA86+IF(BB86="",0,BB86)</f>
        <v>0</v>
      </c>
      <c r="BD86" s="185" t="str">
        <f>IF(BC86="","",IF(AH86="","",VLOOKUP(AH86,'AUX1'!$S$6:$U$9,2,0)))</f>
        <v/>
      </c>
      <c r="BE86" s="188" t="str">
        <f>IF(BC86=0,"",BC86*BD86)</f>
        <v/>
      </c>
      <c r="BF86" s="189" t="str">
        <f>IF(AB86="","",AB86)</f>
        <v/>
      </c>
      <c r="BG86" s="189" t="str">
        <f>IF(BA86=0,"",IF(BA86&lt;=300,'AUX1'!$T$12,IF(AND(BA86&gt;300,BA86&lt;=600),'AUX1'!$T$13,IF(AND(BA86&gt;600,BA86&lt;=900),'AUX1'!$T$14,IF(AND(BA86&gt;900,BA86&lt;=1200),'AUX1'!$T$15,IF(AND(BA86&gt;1200,BA86&lt;=1500),'AUX1'!$T$16,IF(BA86&gt;1500,'AUX1'!$T$17)))))))</f>
        <v/>
      </c>
      <c r="BH86" s="235" t="str">
        <f>IF(AW86=0,"",AW86*BF86)</f>
        <v/>
      </c>
      <c r="BI86" s="185" t="str">
        <f>IF(BC86=0,"",IF(ROUND(((P86+Q86)-(N86+O86))*24,0)=0,"",ROUND(((P86+Q86)-(N86+O86))*24,0)))</f>
        <v/>
      </c>
      <c r="BJ86" s="30" t="str">
        <f>IF(BC86=0,"",IF(BC86&lt;=300,'AUX1'!$T$12,IF(AND(BC86&gt;300,BC86&lt;=600),'AUX1'!$T$13,IF(AND(BC86&gt;600,BC86&lt;=900),'AUX1'!$T$14,IF(AND(BC86&gt;900,BC86&lt;=1200),'AUX1'!$T$15,IF(AND(BC86&gt;1200,BC86&lt;=1500),'AUX1'!$T$16,IF(BC86&gt;1500,'AUX1'!$T$17)))))))</f>
        <v/>
      </c>
      <c r="BK86" s="188" t="str">
        <f>IF(BC86=0,"",IF(AH86="","",VLOOKUP(AH86,'AUX1'!$S$6:$U$9,3,0)))</f>
        <v/>
      </c>
      <c r="BL86" s="190" t="str">
        <f>IF(((IF(BH86="",0,BH86*BG86))+(IF(BI86="",0,BI86*BJ86)))*(IF(BK86="",0,BK86))=0,"",((IF(BH86="",0,BH86*BG86))+(IF(BI86="",0,BI86*BJ86)))*(IF(BK86="",0,BK86)))</f>
        <v/>
      </c>
      <c r="BM86" s="191">
        <f t="shared" ref="BM86:BO90" si="88">AD86</f>
        <v>0</v>
      </c>
      <c r="BN86" s="191">
        <f t="shared" si="88"/>
        <v>0</v>
      </c>
      <c r="BO86" s="236">
        <f t="shared" si="88"/>
        <v>0</v>
      </c>
      <c r="BP86" s="205" t="str">
        <f>IF(AK86="","",IF(AT86="FUN",AK86,""))</f>
        <v/>
      </c>
      <c r="BQ86" s="238" t="str">
        <f>IF(AK86="","",IF(AU86="6.1",AK86,""))</f>
        <v/>
      </c>
      <c r="BR86" s="238" t="str">
        <f>IF(AK86="","",IF(AU86="6.2",AK86,""))</f>
        <v/>
      </c>
      <c r="BS86" s="239" t="str">
        <f>IF(AK86="","",IF(AU86="6.3",AK86,""))</f>
        <v/>
      </c>
      <c r="BT86" s="211" t="str">
        <f>IF(AK86="","",IF(AU86="C-LAB",AK86,""))</f>
        <v/>
      </c>
      <c r="BU86" s="211" t="str">
        <f>IF(AK86="","",IF(AU86="O-LAB",AK86,""))</f>
        <v/>
      </c>
      <c r="BV86" s="211" t="str">
        <f>IF(AK86="","",IF(AU86="C-AEX",AK86,""))</f>
        <v/>
      </c>
      <c r="BW86" s="211" t="str">
        <f>IF(AK86="","",IF(AU86="O-AEX",AK86,""))</f>
        <v/>
      </c>
      <c r="BX86" s="211" t="str">
        <f>IF(AK86="","",IF(AU86="M-CC",AK86,""))</f>
        <v/>
      </c>
      <c r="BZ86" s="199"/>
      <c r="CA86" s="199"/>
      <c r="CB86" s="199"/>
      <c r="CC86" s="199"/>
    </row>
    <row r="87" spans="1:81" ht="15.75" customHeight="1" x14ac:dyDescent="0.25">
      <c r="B87" s="179">
        <v>2</v>
      </c>
      <c r="C87" t="str">
        <f>IF(LAB_MEX!$C10="","",LAB_MEX!C10)</f>
        <v/>
      </c>
      <c r="G87" t="str">
        <f>IF(LAB_MEX!$C10="","",LAB_MEX!G10)</f>
        <v/>
      </c>
      <c r="H87" s="228"/>
      <c r="I87" t="str">
        <f>IF(LAB_MEX!$C10="","",LAB_MEX!H10)</f>
        <v/>
      </c>
      <c r="J87" s="228"/>
      <c r="K87" s="228"/>
      <c r="L87" t="str">
        <f>IF(LAB_MEX!$C10="","",LAB_MEX!I10)</f>
        <v/>
      </c>
      <c r="M87" t="str">
        <f>IF(LAB_MEX!$C10="","",LAB_MEX!J10)</f>
        <v/>
      </c>
      <c r="N87" s="228"/>
      <c r="O87" s="229"/>
      <c r="P87" s="249"/>
      <c r="Q87" s="229"/>
      <c r="R87" s="249"/>
      <c r="S87" s="250" t="str">
        <f>IF(LAB_MEX!$C10="","",LAB_MEX!K10)</f>
        <v/>
      </c>
      <c r="T87" s="250" t="str">
        <f>IF(LAB_MEX!$C10="","",LAB_MEX!L10)</f>
        <v/>
      </c>
      <c r="U87" s="228"/>
      <c r="V87" s="228"/>
      <c r="W87" s="228"/>
      <c r="X87" s="228"/>
      <c r="Y87" s="230"/>
      <c r="Z87" s="230"/>
      <c r="AA87" s="230"/>
      <c r="AB87" s="230"/>
      <c r="AC87" s="228"/>
      <c r="AD87" s="230"/>
      <c r="AE87" s="230"/>
      <c r="AF87" s="230"/>
      <c r="AG87" s="228"/>
      <c r="AH87" s="228"/>
      <c r="AI87" s="228"/>
      <c r="AJ87" s="228"/>
      <c r="AK87" t="str">
        <f>IF(LAB_MEX!$C10="","",LAB_MEX!M10)</f>
        <v/>
      </c>
      <c r="AL87" s="228"/>
      <c r="AM87" t="str">
        <f>IF(LAB_MEX!$C10="","",LAB_MEX!N10)</f>
        <v/>
      </c>
      <c r="AN87" t="str">
        <f>IF(LAB_MEX!$C10="","",LAB_MEX!O10)</f>
        <v/>
      </c>
      <c r="AO87" t="str">
        <f>IF(LAB_MEX!$C10="","",IDENTIF!$C$5)</f>
        <v/>
      </c>
      <c r="AP87" t="str">
        <f>IF(LAB_MEX!$C10="","",LAB_MEX!N10)</f>
        <v/>
      </c>
      <c r="AQ87" s="20" t="str">
        <f>IF(LAB_MEX!$C10="","",LAB_MEX!B10)</f>
        <v/>
      </c>
      <c r="AR87" s="20" t="str">
        <f>IF(LAB_MEX!$C10="","",VLOOKUP(AO87,'AUX1'!$B$5:$E$53,3,FALSE))</f>
        <v/>
      </c>
      <c r="AS87" s="20" t="str">
        <f>IF(LAB_MEX!$C10="","",LAB_MEX!Q10)</f>
        <v/>
      </c>
      <c r="AT87" s="20" t="str">
        <f>IF(LAB_MEX!$C10="","",LAB_MEX!R10)</f>
        <v/>
      </c>
      <c r="AU87" s="210" t="str">
        <f>IF(LAB_MEX!$C10="","",LAB_MEX!S10)</f>
        <v/>
      </c>
      <c r="AW87" s="184">
        <f>IF(Y87="",0,Y87)</f>
        <v>0</v>
      </c>
      <c r="AX87" s="184">
        <f>IF(AA87="",0,AA87)</f>
        <v>0</v>
      </c>
      <c r="AY87" s="185" t="str">
        <f>IF(AW87*AX87+IF(AC87="",0,AC87)=0,"",AW87*AX87+IF(AC87="",0,AC87))</f>
        <v/>
      </c>
      <c r="AZ87" s="232" t="str">
        <f>IF(AY87="","",AY87*$AZ$2)</f>
        <v/>
      </c>
      <c r="BA87" s="233">
        <f>IF(Z87="",0,Z87)</f>
        <v>0</v>
      </c>
      <c r="BB87" s="233" t="str">
        <f>IF(AG87="","",AG87)</f>
        <v/>
      </c>
      <c r="BC87" s="234">
        <f>AW87*BA87+IF(BB87="",0,BB87)</f>
        <v>0</v>
      </c>
      <c r="BD87" s="185" t="str">
        <f>IF(BC87="","",IF(AH87="","",VLOOKUP(AH87,'AUX1'!$S$6:$U$9,2,0)))</f>
        <v/>
      </c>
      <c r="BE87" s="188" t="str">
        <f>IF(BC87=0,"",BC87*BD87)</f>
        <v/>
      </c>
      <c r="BF87" s="189" t="str">
        <f>IF(AB87="","",AB87)</f>
        <v/>
      </c>
      <c r="BG87" s="189" t="str">
        <f>IF(BA87=0,"",IF(BA87&lt;=300,'AUX1'!$T$12,IF(AND(BA87&gt;300,BA87&lt;=600),'AUX1'!$T$13,IF(AND(BA87&gt;600,BA87&lt;=900),'AUX1'!$T$14,IF(AND(BA87&gt;900,BA87&lt;=1200),'AUX1'!$T$15,IF(AND(BA87&gt;1200,BA87&lt;=1500),'AUX1'!$T$16,IF(BA87&gt;1500,'AUX1'!$T$17)))))))</f>
        <v/>
      </c>
      <c r="BH87" s="235" t="str">
        <f>IF(AW87=0,"",AW87*BF87)</f>
        <v/>
      </c>
      <c r="BI87" s="185" t="str">
        <f>IF(BC87=0,"",IF(ROUND(((P87+Q87)-(N87+O87))*24,0)=0,"",ROUND(((P87+Q87)-(N87+O87))*24,0)))</f>
        <v/>
      </c>
      <c r="BJ87" s="30" t="str">
        <f>IF(BC87=0,"",IF(BC87&lt;=300,'AUX1'!$T$12,IF(AND(BC87&gt;300,BC87&lt;=600),'AUX1'!$T$13,IF(AND(BC87&gt;600,BC87&lt;=900),'AUX1'!$T$14,IF(AND(BC87&gt;900,BC87&lt;=1200),'AUX1'!$T$15,IF(AND(BC87&gt;1200,BC87&lt;=1500),'AUX1'!$T$16,IF(BC87&gt;1500,'AUX1'!$T$17)))))))</f>
        <v/>
      </c>
      <c r="BK87" s="188" t="str">
        <f>IF(BC87=0,"",IF(AH87="","",VLOOKUP(AH87,'AUX1'!$S$6:$U$9,3,0)))</f>
        <v/>
      </c>
      <c r="BL87" s="190" t="str">
        <f>IF(((IF(BH87="",0,BH87*BG87))+(IF(BI87="",0,BI87*BJ87)))*(IF(BK87="",0,BK87))=0,"",((IF(BH87="",0,BH87*BG87))+(IF(BI87="",0,BI87*BJ87)))*(IF(BK87="",0,BK87)))</f>
        <v/>
      </c>
      <c r="BM87" s="191">
        <f t="shared" si="88"/>
        <v>0</v>
      </c>
      <c r="BN87" s="191">
        <f t="shared" si="88"/>
        <v>0</v>
      </c>
      <c r="BO87" s="236">
        <f t="shared" si="88"/>
        <v>0</v>
      </c>
      <c r="BP87" s="205" t="str">
        <f>IF(AK87="","",IF(AT87="FUN",AK87,""))</f>
        <v/>
      </c>
      <c r="BQ87" s="238" t="str">
        <f>IF(AK87="","",IF(AS87="6.1",AK87,""))</f>
        <v/>
      </c>
      <c r="BR87" s="238" t="str">
        <f>IF(AK87="","",IF(AS87="6.2",AK87,""))</f>
        <v/>
      </c>
      <c r="BS87" s="239" t="str">
        <f>IF(AK87="","",IF(AS87="6.3",AK87,""))</f>
        <v/>
      </c>
      <c r="BT87" s="211" t="str">
        <f>IF(AK87="","",IF(AU87="C-LAB",AK87,""))</f>
        <v/>
      </c>
      <c r="BU87" s="211" t="str">
        <f>IF(AK87="","",IF(AU87="O-LAB",AK87,""))</f>
        <v/>
      </c>
      <c r="BV87" s="211" t="str">
        <f>IF(AK87="","",IF(AU87="C-AEX",AK87,""))</f>
        <v/>
      </c>
      <c r="BW87" s="211" t="str">
        <f>IF(AK87="","",IF(AU87="O-AEX",AK87,""))</f>
        <v/>
      </c>
      <c r="BX87" s="211" t="str">
        <f>IF(AK87="","",IF(AU87="M-CC",AK87,""))</f>
        <v/>
      </c>
      <c r="BZ87" s="199"/>
      <c r="CA87" s="199"/>
      <c r="CB87" s="199"/>
      <c r="CC87" s="199"/>
    </row>
    <row r="88" spans="1:81" ht="15.75" customHeight="1" x14ac:dyDescent="0.25">
      <c r="B88" s="179">
        <v>3</v>
      </c>
      <c r="C88" t="str">
        <f>IF(LAB_MEX!$C11="","",LAB_MEX!C11)</f>
        <v/>
      </c>
      <c r="G88" t="str">
        <f>IF(LAB_MEX!$C11="","",LAB_MEX!G11)</f>
        <v/>
      </c>
      <c r="H88" s="228"/>
      <c r="I88" t="str">
        <f>IF(LAB_MEX!$C11="","",LAB_MEX!H11)</f>
        <v/>
      </c>
      <c r="J88" s="228"/>
      <c r="K88" s="228"/>
      <c r="L88" t="str">
        <f>IF(LAB_MEX!$C11="","",LAB_MEX!I11)</f>
        <v/>
      </c>
      <c r="M88" t="str">
        <f>IF(LAB_MEX!$C11="","",LAB_MEX!J11)</f>
        <v/>
      </c>
      <c r="N88" s="228"/>
      <c r="O88" s="229"/>
      <c r="P88" s="249"/>
      <c r="Q88" s="229"/>
      <c r="R88" s="249"/>
      <c r="S88" s="250" t="str">
        <f>IF(LAB_MEX!$C11="","",LAB_MEX!K11)</f>
        <v/>
      </c>
      <c r="T88" s="250" t="str">
        <f>IF(LAB_MEX!$C11="","",LAB_MEX!L11)</f>
        <v/>
      </c>
      <c r="U88" s="228"/>
      <c r="V88" s="228"/>
      <c r="W88" s="228"/>
      <c r="X88" s="228"/>
      <c r="Y88" s="230"/>
      <c r="Z88" s="230"/>
      <c r="AA88" s="230"/>
      <c r="AB88" s="230"/>
      <c r="AC88" s="228"/>
      <c r="AD88" s="230"/>
      <c r="AE88" s="230"/>
      <c r="AF88" s="230"/>
      <c r="AG88" s="228"/>
      <c r="AH88" s="228"/>
      <c r="AI88" s="228"/>
      <c r="AJ88" s="228"/>
      <c r="AK88" t="str">
        <f>IF(LAB_MEX!$C11="","",LAB_MEX!M11)</f>
        <v/>
      </c>
      <c r="AL88" s="228"/>
      <c r="AM88" t="str">
        <f>IF(LAB_MEX!$C11="","",LAB_MEX!N11)</f>
        <v/>
      </c>
      <c r="AN88" t="str">
        <f>IF(LAB_MEX!$C11="","",LAB_MEX!O11)</f>
        <v/>
      </c>
      <c r="AO88" t="str">
        <f>IF(LAB_MEX!$C11="","",IDENTIF!$C$5)</f>
        <v/>
      </c>
      <c r="AP88" t="str">
        <f>IF(LAB_MEX!$C11="","",LAB_MEX!N11)</f>
        <v/>
      </c>
      <c r="AQ88" s="20" t="str">
        <f>IF(LAB_MEX!$C11="","",LAB_MEX!B11)</f>
        <v/>
      </c>
      <c r="AR88" s="20" t="str">
        <f>IF(LAB_MEX!$C11="","",VLOOKUP(AO88,'AUX1'!$B$5:$E$53,3,FALSE))</f>
        <v/>
      </c>
      <c r="AS88" s="20" t="str">
        <f>IF(LAB_MEX!$C11="","",LAB_MEX!Q11)</f>
        <v/>
      </c>
      <c r="AT88" s="20" t="str">
        <f>IF(LAB_MEX!$C11="","",LAB_MEX!R11)</f>
        <v/>
      </c>
      <c r="AU88" s="210" t="str">
        <f>IF(LAB_MEX!$C11="","",LAB_MEX!S11)</f>
        <v/>
      </c>
      <c r="AW88" s="184">
        <f>IF(Y88="",0,Y88)</f>
        <v>0</v>
      </c>
      <c r="AX88" s="184">
        <f>IF(AA88="",0,AA88)</f>
        <v>0</v>
      </c>
      <c r="AY88" s="185" t="str">
        <f>IF(AW88*AX88+IF(AC88="",0,AC88)=0,"",AW88*AX88+IF(AC88="",0,AC88))</f>
        <v/>
      </c>
      <c r="AZ88" s="232" t="str">
        <f>IF(AY88="","",AY88*$AZ$2)</f>
        <v/>
      </c>
      <c r="BA88" s="233">
        <f>IF(Z88="",0,Z88)</f>
        <v>0</v>
      </c>
      <c r="BB88" s="233" t="str">
        <f>IF(AG88="","",AG88)</f>
        <v/>
      </c>
      <c r="BC88" s="234">
        <f>AW88*BA88+IF(BB88="",0,BB88)</f>
        <v>0</v>
      </c>
      <c r="BD88" s="185" t="str">
        <f>IF(BC88="","",IF(AH88="","",VLOOKUP(AH88,'AUX1'!$S$6:$U$9,2,0)))</f>
        <v/>
      </c>
      <c r="BE88" s="188" t="str">
        <f>IF(BC88=0,"",BC88*BD88)</f>
        <v/>
      </c>
      <c r="BF88" s="189" t="str">
        <f>IF(AB88="","",AB88)</f>
        <v/>
      </c>
      <c r="BG88" s="189" t="str">
        <f>IF(BA88=0,"",IF(BA88&lt;=300,'AUX1'!$T$12,IF(AND(BA88&gt;300,BA88&lt;=600),'AUX1'!$T$13,IF(AND(BA88&gt;600,BA88&lt;=900),'AUX1'!$T$14,IF(AND(BA88&gt;900,BA88&lt;=1200),'AUX1'!$T$15,IF(AND(BA88&gt;1200,BA88&lt;=1500),'AUX1'!$T$16,IF(BA88&gt;1500,'AUX1'!$T$17)))))))</f>
        <v/>
      </c>
      <c r="BH88" s="235" t="str">
        <f>IF(AW88=0,"",AW88*BF88)</f>
        <v/>
      </c>
      <c r="BI88" s="185" t="str">
        <f>IF(BC88=0,"",IF(ROUND(((P88+Q88)-(N88+O88))*24,0)=0,"",ROUND(((P88+Q88)-(N88+O88))*24,0)))</f>
        <v/>
      </c>
      <c r="BJ88" s="30" t="str">
        <f>IF(BC88=0,"",IF(BC88&lt;=300,'AUX1'!$T$12,IF(AND(BC88&gt;300,BC88&lt;=600),'AUX1'!$T$13,IF(AND(BC88&gt;600,BC88&lt;=900),'AUX1'!$T$14,IF(AND(BC88&gt;900,BC88&lt;=1200),'AUX1'!$T$15,IF(AND(BC88&gt;1200,BC88&lt;=1500),'AUX1'!$T$16,IF(BC88&gt;1500,'AUX1'!$T$17)))))))</f>
        <v/>
      </c>
      <c r="BK88" s="188" t="str">
        <f>IF(BC88=0,"",IF(AH88="","",VLOOKUP(AH88,'AUX1'!$S$6:$U$9,3,0)))</f>
        <v/>
      </c>
      <c r="BL88" s="190" t="str">
        <f>IF(((IF(BH88="",0,BH88*BG88))+(IF(BI88="",0,BI88*BJ88)))*(IF(BK88="",0,BK88))=0,"",((IF(BH88="",0,BH88*BG88))+(IF(BI88="",0,BI88*BJ88)))*(IF(BK88="",0,BK88)))</f>
        <v/>
      </c>
      <c r="BM88" s="191">
        <f t="shared" si="88"/>
        <v>0</v>
      </c>
      <c r="BN88" s="191">
        <f t="shared" si="88"/>
        <v>0</v>
      </c>
      <c r="BO88" s="236">
        <f t="shared" si="88"/>
        <v>0</v>
      </c>
      <c r="BP88" s="205" t="str">
        <f>IF(AK88="","",IF(AT88="FUN",AK88,""))</f>
        <v/>
      </c>
      <c r="BQ88" s="238" t="str">
        <f>IF(AK88="","",IF(AS88="6.1",AK88,""))</f>
        <v/>
      </c>
      <c r="BR88" s="238" t="str">
        <f>IF(AK88="","",IF(AS88="6.2",AK88,""))</f>
        <v/>
      </c>
      <c r="BS88" s="239" t="str">
        <f>IF(AK88="","",IF(AS88="6.3",AK88,""))</f>
        <v/>
      </c>
      <c r="BT88" s="211" t="str">
        <f>IF(AK88="","",IF(AU88="C-LAB",AK88,""))</f>
        <v/>
      </c>
      <c r="BU88" s="211" t="str">
        <f>IF(AK88="","",IF(AU88="O-LAB",AK88,""))</f>
        <v/>
      </c>
      <c r="BV88" s="211" t="str">
        <f>IF(AK88="","",IF(AU88="C-AEX",AK88,""))</f>
        <v/>
      </c>
      <c r="BW88" s="211" t="str">
        <f>IF(AK88="","",IF(AU88="O-AEX",AK88,""))</f>
        <v/>
      </c>
      <c r="BX88" s="211" t="str">
        <f>IF(AK88="","",IF(AU88="M-CC",AK88,""))</f>
        <v/>
      </c>
      <c r="BZ88" s="199"/>
      <c r="CA88" s="199"/>
      <c r="CB88" s="199"/>
      <c r="CC88" s="199"/>
    </row>
    <row r="89" spans="1:81" ht="15.75" customHeight="1" x14ac:dyDescent="0.25">
      <c r="B89" s="179">
        <v>4</v>
      </c>
      <c r="C89" t="str">
        <f>IF(LAB_MEX!$C12="","",LAB_MEX!C12)</f>
        <v/>
      </c>
      <c r="G89" t="str">
        <f>IF(LAB_MEX!$C12="","",LAB_MEX!G12)</f>
        <v/>
      </c>
      <c r="H89" s="228"/>
      <c r="I89" t="str">
        <f>IF(LAB_MEX!$C12="","",LAB_MEX!H12)</f>
        <v/>
      </c>
      <c r="J89" s="228"/>
      <c r="K89" s="228"/>
      <c r="L89" t="str">
        <f>IF(LAB_MEX!$C12="","",LAB_MEX!I12)</f>
        <v/>
      </c>
      <c r="M89" t="str">
        <f>IF(LAB_MEX!$C12="","",LAB_MEX!J12)</f>
        <v/>
      </c>
      <c r="N89" s="228"/>
      <c r="O89" s="229"/>
      <c r="P89" s="249"/>
      <c r="Q89" s="229"/>
      <c r="R89" s="249"/>
      <c r="S89" s="250" t="str">
        <f>IF(LAB_MEX!$C12="","",LAB_MEX!K12)</f>
        <v/>
      </c>
      <c r="T89" s="250" t="str">
        <f>IF(LAB_MEX!$C12="","",LAB_MEX!L12)</f>
        <v/>
      </c>
      <c r="U89" s="228"/>
      <c r="V89" s="228"/>
      <c r="W89" s="228"/>
      <c r="X89" s="228"/>
      <c r="Y89" s="230"/>
      <c r="Z89" s="230"/>
      <c r="AA89" s="230"/>
      <c r="AB89" s="230"/>
      <c r="AC89" s="228"/>
      <c r="AD89" s="230"/>
      <c r="AE89" s="230"/>
      <c r="AF89" s="230"/>
      <c r="AG89" s="228"/>
      <c r="AH89" s="228"/>
      <c r="AI89" s="228"/>
      <c r="AJ89" s="228"/>
      <c r="AK89" t="str">
        <f>IF(LAB_MEX!$C12="","",LAB_MEX!M12)</f>
        <v/>
      </c>
      <c r="AL89" s="228"/>
      <c r="AM89" t="str">
        <f>IF(LAB_MEX!$C12="","",LAB_MEX!N12)</f>
        <v/>
      </c>
      <c r="AN89" t="str">
        <f>IF(LAB_MEX!$C12="","",LAB_MEX!O12)</f>
        <v/>
      </c>
      <c r="AO89" t="str">
        <f>IF(LAB_MEX!$C12="","",IDENTIF!$C$5)</f>
        <v/>
      </c>
      <c r="AP89" t="str">
        <f>IF(LAB_MEX!$C12="","",LAB_MEX!N12)</f>
        <v/>
      </c>
      <c r="AQ89" s="20" t="str">
        <f>IF(LAB_MEX!$C12="","",LAB_MEX!B12)</f>
        <v/>
      </c>
      <c r="AR89" s="20" t="str">
        <f>IF(LAB_MEX!$C12="","",VLOOKUP(AO89,'AUX1'!$B$5:$E$53,3,FALSE))</f>
        <v/>
      </c>
      <c r="AS89" s="20" t="str">
        <f>IF(LAB_MEX!$C12="","",LAB_MEX!Q12)</f>
        <v/>
      </c>
      <c r="AT89" s="20" t="str">
        <f>IF(LAB_MEX!$C12="","",LAB_MEX!R12)</f>
        <v/>
      </c>
      <c r="AU89" s="210" t="str">
        <f>IF(LAB_MEX!$C12="","",LAB_MEX!S12)</f>
        <v/>
      </c>
      <c r="AW89" s="184">
        <f>IF(Y89="",0,Y89)</f>
        <v>0</v>
      </c>
      <c r="AX89" s="184">
        <f>IF(AA89="",0,AA89)</f>
        <v>0</v>
      </c>
      <c r="AY89" s="185" t="str">
        <f>IF(AW89*AX89+IF(AC89="",0,AC89)=0,"",AW89*AX89+IF(AC89="",0,AC89))</f>
        <v/>
      </c>
      <c r="AZ89" s="232" t="str">
        <f>IF(AY89="","",AY89*$AZ$2)</f>
        <v/>
      </c>
      <c r="BA89" s="233">
        <f>IF(Z89="",0,Z89)</f>
        <v>0</v>
      </c>
      <c r="BB89" s="233" t="str">
        <f>IF(AG89="","",AG89)</f>
        <v/>
      </c>
      <c r="BC89" s="234">
        <f>AW89*BA89+IF(BB89="",0,BB89)</f>
        <v>0</v>
      </c>
      <c r="BD89" s="185" t="str">
        <f>IF(BC89="","",IF(AH89="","",VLOOKUP(AH89,'AUX1'!$S$6:$U$9,2,0)))</f>
        <v/>
      </c>
      <c r="BE89" s="188" t="str">
        <f>IF(BC89=0,"",BC89*BD89)</f>
        <v/>
      </c>
      <c r="BF89" s="189" t="str">
        <f>IF(AB89="","",AB89)</f>
        <v/>
      </c>
      <c r="BG89" s="189" t="str">
        <f>IF(BA89=0,"",IF(BA89&lt;=300,'AUX1'!$T$12,IF(AND(BA89&gt;300,BA89&lt;=600),'AUX1'!$T$13,IF(AND(BA89&gt;600,BA89&lt;=900),'AUX1'!$T$14,IF(AND(BA89&gt;900,BA89&lt;=1200),'AUX1'!$T$15,IF(AND(BA89&gt;1200,BA89&lt;=1500),'AUX1'!$T$16,IF(BA89&gt;1500,'AUX1'!$T$17)))))))</f>
        <v/>
      </c>
      <c r="BH89" s="235" t="str">
        <f>IF(AW89=0,"",AW89*BF89)</f>
        <v/>
      </c>
      <c r="BI89" s="185" t="str">
        <f>IF(BC89=0,"",IF(ROUND(((P89+Q89)-(N89+O89))*24,0)=0,"",ROUND(((P89+Q89)-(N89+O89))*24,0)))</f>
        <v/>
      </c>
      <c r="BJ89" s="30" t="str">
        <f>IF(BC89=0,"",IF(BC89&lt;=300,'AUX1'!$T$12,IF(AND(BC89&gt;300,BC89&lt;=600),'AUX1'!$T$13,IF(AND(BC89&gt;600,BC89&lt;=900),'AUX1'!$T$14,IF(AND(BC89&gt;900,BC89&lt;=1200),'AUX1'!$T$15,IF(AND(BC89&gt;1200,BC89&lt;=1500),'AUX1'!$T$16,IF(BC89&gt;1500,'AUX1'!$T$17)))))))</f>
        <v/>
      </c>
      <c r="BK89" s="188" t="str">
        <f>IF(BC89=0,"",IF(AH89="","",VLOOKUP(AH89,'AUX1'!$S$6:$U$9,3,0)))</f>
        <v/>
      </c>
      <c r="BL89" s="190" t="str">
        <f>IF(((IF(BH89="",0,BH89*BG89))+(IF(BI89="",0,BI89*BJ89)))*(IF(BK89="",0,BK89))=0,"",((IF(BH89="",0,BH89*BG89))+(IF(BI89="",0,BI89*BJ89)))*(IF(BK89="",0,BK89)))</f>
        <v/>
      </c>
      <c r="BM89" s="191">
        <f t="shared" si="88"/>
        <v>0</v>
      </c>
      <c r="BN89" s="191">
        <f t="shared" si="88"/>
        <v>0</v>
      </c>
      <c r="BO89" s="236">
        <f t="shared" si="88"/>
        <v>0</v>
      </c>
      <c r="BP89" s="205" t="str">
        <f>IF(AK89="","",IF(AT89="FUN",AK89,""))</f>
        <v/>
      </c>
      <c r="BQ89" s="238" t="str">
        <f>IF(AK89="","",IF(AS89="6.1",AK89,""))</f>
        <v/>
      </c>
      <c r="BR89" s="238" t="str">
        <f>IF(AK89="","",IF(AS89="6.2",AK89,""))</f>
        <v/>
      </c>
      <c r="BS89" s="239" t="str">
        <f>IF(AK89="","",IF(AS89="6.3",AK89,""))</f>
        <v/>
      </c>
      <c r="BT89" s="211" t="str">
        <f>IF(AK89="","",IF(AU89="C-LAB",AK89,""))</f>
        <v/>
      </c>
      <c r="BU89" s="211" t="str">
        <f>IF(AK89="","",IF(AU89="O-LAB",AK89,""))</f>
        <v/>
      </c>
      <c r="BV89" s="211" t="str">
        <f>IF(AK89="","",IF(AU89="C-AEX",AK89,""))</f>
        <v/>
      </c>
      <c r="BW89" s="211" t="str">
        <f>IF(AK89="","",IF(AU89="O-AEX",AK89,""))</f>
        <v/>
      </c>
      <c r="BX89" s="211" t="str">
        <f>IF(AK89="","",IF(AU89="M-CC",AK89,""))</f>
        <v/>
      </c>
      <c r="BZ89" s="199"/>
      <c r="CA89" s="199"/>
      <c r="CB89" s="199"/>
      <c r="CC89" s="199"/>
    </row>
    <row r="90" spans="1:81" ht="15.75" customHeight="1" x14ac:dyDescent="0.25">
      <c r="B90" s="179">
        <v>5</v>
      </c>
      <c r="C90" t="str">
        <f>IF(LAB_MEX!$C13="","",LAB_MEX!C13)</f>
        <v/>
      </c>
      <c r="G90" t="str">
        <f>IF(LAB_MEX!$C13="","",LAB_MEX!G13)</f>
        <v/>
      </c>
      <c r="H90" s="228"/>
      <c r="I90" t="str">
        <f>IF(LAB_MEX!$C13="","",LAB_MEX!H13)</f>
        <v/>
      </c>
      <c r="J90" s="228"/>
      <c r="K90" s="228"/>
      <c r="L90" t="str">
        <f>IF(LAB_MEX!$C13="","",LAB_MEX!I13)</f>
        <v/>
      </c>
      <c r="M90" t="str">
        <f>IF(LAB_MEX!$C13="","",LAB_MEX!J13)</f>
        <v/>
      </c>
      <c r="N90" s="228"/>
      <c r="O90" s="229"/>
      <c r="P90" s="249"/>
      <c r="Q90" s="229"/>
      <c r="R90" s="249"/>
      <c r="S90" s="250" t="str">
        <f>IF(LAB_MEX!$C13="","",LAB_MEX!K13)</f>
        <v/>
      </c>
      <c r="T90" s="250" t="str">
        <f>IF(LAB_MEX!$C13="","",LAB_MEX!L13)</f>
        <v/>
      </c>
      <c r="U90" s="228"/>
      <c r="V90" s="228"/>
      <c r="W90" s="228"/>
      <c r="X90" s="228"/>
      <c r="Y90" s="230"/>
      <c r="Z90" s="230"/>
      <c r="AA90" s="230"/>
      <c r="AB90" s="230"/>
      <c r="AC90" s="228"/>
      <c r="AD90" s="230"/>
      <c r="AE90" s="230"/>
      <c r="AF90" s="230"/>
      <c r="AG90" s="228"/>
      <c r="AH90" s="228"/>
      <c r="AI90" s="228"/>
      <c r="AJ90" s="228"/>
      <c r="AK90" t="str">
        <f>IF(LAB_MEX!$C13="","",LAB_MEX!M13)</f>
        <v/>
      </c>
      <c r="AL90" s="228"/>
      <c r="AM90" t="str">
        <f>IF(LAB_MEX!$C13="","",LAB_MEX!N13)</f>
        <v/>
      </c>
      <c r="AN90" t="str">
        <f>IF(LAB_MEX!$C13="","",LAB_MEX!O13)</f>
        <v/>
      </c>
      <c r="AO90" t="str">
        <f>IF(LAB_MEX!$C13="","",IDENTIF!$C$5)</f>
        <v/>
      </c>
      <c r="AP90" t="str">
        <f>IF(LAB_MEX!$C13="","",LAB_MEX!N13)</f>
        <v/>
      </c>
      <c r="AQ90" s="20" t="str">
        <f>IF(LAB_MEX!$C13="","",LAB_MEX!B13)</f>
        <v/>
      </c>
      <c r="AR90" s="20" t="str">
        <f>IF(LAB_MEX!$C13="","",VLOOKUP(AO90,'AUX1'!$B$5:$E$53,3,FALSE))</f>
        <v/>
      </c>
      <c r="AS90" s="20" t="str">
        <f>IF(LAB_MEX!$C13="","",LAB_MEX!Q13)</f>
        <v/>
      </c>
      <c r="AT90" s="20" t="str">
        <f>IF(LAB_MEX!$C13="","",LAB_MEX!R13)</f>
        <v/>
      </c>
      <c r="AU90" s="210" t="str">
        <f>IF(LAB_MEX!$C13="","",LAB_MEX!S13)</f>
        <v/>
      </c>
      <c r="AW90" s="184">
        <f>IF(Y90="",0,Y90)</f>
        <v>0</v>
      </c>
      <c r="AX90" s="184">
        <f>IF(AA90="",0,AA90)</f>
        <v>0</v>
      </c>
      <c r="AY90" s="185" t="str">
        <f>IF(AW90*AX90+IF(AC90="",0,AC90)=0,"",AW90*AX90+IF(AC90="",0,AC90))</f>
        <v/>
      </c>
      <c r="AZ90" s="232" t="str">
        <f>IF(AY90="","",AY90*$AZ$2)</f>
        <v/>
      </c>
      <c r="BA90" s="233">
        <f>IF(Z90="",0,Z90)</f>
        <v>0</v>
      </c>
      <c r="BB90" s="233" t="str">
        <f>IF(AG90="","",AG90)</f>
        <v/>
      </c>
      <c r="BC90" s="234">
        <f>AW90*BA90+IF(BB90="",0,BB90)</f>
        <v>0</v>
      </c>
      <c r="BD90" s="185" t="str">
        <f>IF(BC90="","",IF(AH90="","",VLOOKUP(AH90,'AUX1'!$S$6:$U$9,2,0)))</f>
        <v/>
      </c>
      <c r="BE90" s="188" t="str">
        <f>IF(BC90=0,"",BC90*BD90)</f>
        <v/>
      </c>
      <c r="BF90" s="189" t="str">
        <f>IF(AB90="","",AB90)</f>
        <v/>
      </c>
      <c r="BG90" s="189" t="str">
        <f>IF(BA90=0,"",IF(BA90&lt;=300,'AUX1'!$T$12,IF(AND(BA90&gt;300,BA90&lt;=600),'AUX1'!$T$13,IF(AND(BA90&gt;600,BA90&lt;=900),'AUX1'!$T$14,IF(AND(BA90&gt;900,BA90&lt;=1200),'AUX1'!$T$15,IF(AND(BA90&gt;1200,BA90&lt;=1500),'AUX1'!$T$16,IF(BA90&gt;1500,'AUX1'!$T$17)))))))</f>
        <v/>
      </c>
      <c r="BH90" s="235" t="str">
        <f>IF(AW90=0,"",AW90*BF90)</f>
        <v/>
      </c>
      <c r="BI90" s="185" t="str">
        <f>IF(BC90=0,"",IF(ROUND(((P90+Q90)-(N90+O90))*24,0)=0,"",ROUND(((P90+Q90)-(N90+O90))*24,0)))</f>
        <v/>
      </c>
      <c r="BJ90" s="30" t="str">
        <f>IF(BC90=0,"",IF(BC90&lt;=300,'AUX1'!$T$12,IF(AND(BC90&gt;300,BC90&lt;=600),'AUX1'!$T$13,IF(AND(BC90&gt;600,BC90&lt;=900),'AUX1'!$T$14,IF(AND(BC90&gt;900,BC90&lt;=1200),'AUX1'!$T$15,IF(AND(BC90&gt;1200,BC90&lt;=1500),'AUX1'!$T$16,IF(BC90&gt;1500,'AUX1'!$T$17)))))))</f>
        <v/>
      </c>
      <c r="BK90" s="188" t="str">
        <f>IF(BC90=0,"",IF(AH90="","",VLOOKUP(AH90,'AUX1'!$S$6:$U$9,3,0)))</f>
        <v/>
      </c>
      <c r="BL90" s="190" t="str">
        <f>IF(((IF(BH90="",0,BH90*BG90))+(IF(BI90="",0,BI90*BJ90)))*(IF(BK90="",0,BK90))=0,"",((IF(BH90="",0,BH90*BG90))+(IF(BI90="",0,BI90*BJ90)))*(IF(BK90="",0,BK90)))</f>
        <v/>
      </c>
      <c r="BM90" s="191">
        <f t="shared" si="88"/>
        <v>0</v>
      </c>
      <c r="BN90" s="191">
        <f t="shared" si="88"/>
        <v>0</v>
      </c>
      <c r="BO90" s="236">
        <f t="shared" si="88"/>
        <v>0</v>
      </c>
      <c r="BP90" s="205" t="str">
        <f>IF(AK90="","",IF(AT90="FUN",AK90,""))</f>
        <v/>
      </c>
      <c r="BQ90" s="238" t="str">
        <f>IF(AK90="","",IF(AS90="6.1",AK90,""))</f>
        <v/>
      </c>
      <c r="BR90" s="238" t="str">
        <f>IF(AK90="","",IF(AS90="6.2",AK90,""))</f>
        <v/>
      </c>
      <c r="BS90" s="239" t="str">
        <f>IF(AK90="","",IF(AS90="6.3",AK90,""))</f>
        <v/>
      </c>
      <c r="BT90" s="211" t="str">
        <f>IF(AK90="","",IF(AU90="C-LAB",AK90,""))</f>
        <v/>
      </c>
      <c r="BU90" s="211" t="str">
        <f>IF(AK90="","",IF(AU90="O-LAB",AK90,""))</f>
        <v/>
      </c>
      <c r="BV90" s="211" t="str">
        <f>IF(AK90="","",IF(AU90="C-AEX",AK90,""))</f>
        <v/>
      </c>
      <c r="BW90" s="211" t="str">
        <f>IF(AK90="","",IF(AU90="O-AEX",AK90,""))</f>
        <v/>
      </c>
      <c r="BX90" s="211" t="str">
        <f>IF(AK90="","",IF(AU90="M-CC",AK90,""))</f>
        <v/>
      </c>
      <c r="BZ90" s="199"/>
      <c r="CA90" s="199"/>
      <c r="CB90" s="199"/>
      <c r="CC90" s="199"/>
    </row>
    <row r="91" spans="1:81" ht="15.75" customHeight="1" x14ac:dyDescent="0.25">
      <c r="B91" s="20"/>
      <c r="AQ91" s="20"/>
      <c r="AR91" s="20"/>
      <c r="AS91" s="20"/>
      <c r="AT91" s="20"/>
      <c r="AU91" s="20"/>
      <c r="BT91" s="55"/>
      <c r="BU91" s="55"/>
      <c r="BV91" s="55"/>
      <c r="BW91" s="55"/>
      <c r="BX91" s="55"/>
      <c r="BZ91" s="199"/>
      <c r="CA91" s="199"/>
      <c r="CB91" s="199"/>
      <c r="CC91" s="199"/>
    </row>
    <row r="92" spans="1:81" ht="15.75" customHeight="1" thickBot="1" x14ac:dyDescent="0.3">
      <c r="AW92" s="37"/>
      <c r="AX92" s="37"/>
      <c r="AY92" s="219" t="s">
        <v>327</v>
      </c>
      <c r="AZ92" s="220">
        <v>185</v>
      </c>
      <c r="BA92" s="679" t="s">
        <v>384</v>
      </c>
      <c r="BB92" s="679"/>
      <c r="BC92" s="679"/>
      <c r="BD92" s="679"/>
      <c r="BE92" s="679"/>
      <c r="BF92" s="40"/>
      <c r="BG92" s="40"/>
      <c r="BH92" s="40"/>
      <c r="BI92" s="40"/>
      <c r="BJ92" s="40"/>
      <c r="BK92" s="40"/>
      <c r="BL92" s="40"/>
      <c r="BM92" s="40"/>
      <c r="BN92" s="40"/>
      <c r="BO92" s="222"/>
      <c r="BP92" s="223" t="s">
        <v>93</v>
      </c>
      <c r="BQ92" s="733" t="s">
        <v>166</v>
      </c>
      <c r="BR92" s="733"/>
      <c r="BS92" s="733"/>
      <c r="BT92" s="734" t="s">
        <v>447</v>
      </c>
      <c r="BU92" s="734"/>
      <c r="BV92" s="734"/>
      <c r="BW92" s="734"/>
      <c r="BX92" s="734"/>
      <c r="BZ92" s="199"/>
      <c r="CA92" s="199"/>
      <c r="CB92" s="199"/>
      <c r="CC92" s="199"/>
    </row>
    <row r="93" spans="1:81" ht="15.75" customHeight="1" thickBot="1" x14ac:dyDescent="0.3">
      <c r="A93" s="196">
        <v>1</v>
      </c>
      <c r="B93" s="644" t="s">
        <v>329</v>
      </c>
      <c r="C93" s="646" t="s">
        <v>330</v>
      </c>
      <c r="D93" s="648" t="s">
        <v>331</v>
      </c>
      <c r="E93" s="649"/>
      <c r="F93" s="650"/>
      <c r="G93" s="651" t="s">
        <v>332</v>
      </c>
      <c r="H93" s="652"/>
      <c r="I93" s="207" t="s">
        <v>333</v>
      </c>
      <c r="J93" s="653" t="s">
        <v>334</v>
      </c>
      <c r="K93" s="731" t="s">
        <v>335</v>
      </c>
      <c r="L93" s="636" t="s">
        <v>336</v>
      </c>
      <c r="M93" s="636" t="s">
        <v>337</v>
      </c>
      <c r="N93" s="636" t="s">
        <v>445</v>
      </c>
      <c r="O93" s="729" t="s">
        <v>338</v>
      </c>
      <c r="P93" s="730"/>
      <c r="Q93" s="729" t="s">
        <v>339</v>
      </c>
      <c r="R93" s="730"/>
      <c r="S93" s="704" t="s">
        <v>377</v>
      </c>
      <c r="T93" s="705"/>
      <c r="U93" s="704" t="s">
        <v>344</v>
      </c>
      <c r="V93" s="705"/>
      <c r="W93" s="704" t="s">
        <v>345</v>
      </c>
      <c r="X93" s="705"/>
      <c r="Y93" s="702" t="s">
        <v>385</v>
      </c>
      <c r="Z93" s="702" t="s">
        <v>386</v>
      </c>
      <c r="AA93" s="702" t="s">
        <v>387</v>
      </c>
      <c r="AB93" s="702" t="s">
        <v>389</v>
      </c>
      <c r="AC93" s="702" t="s">
        <v>340</v>
      </c>
      <c r="AD93" s="714" t="s">
        <v>328</v>
      </c>
      <c r="AE93" s="715"/>
      <c r="AF93" s="716"/>
      <c r="AG93" s="706" t="s">
        <v>341</v>
      </c>
      <c r="AH93" s="702" t="s">
        <v>342</v>
      </c>
      <c r="AI93" s="727" t="s">
        <v>343</v>
      </c>
      <c r="AJ93" s="727" t="s">
        <v>448</v>
      </c>
      <c r="AK93" s="638" t="s">
        <v>404</v>
      </c>
      <c r="AL93" s="698" t="s">
        <v>405</v>
      </c>
      <c r="AM93" s="702" t="s">
        <v>406</v>
      </c>
      <c r="AN93" s="689" t="s">
        <v>347</v>
      </c>
      <c r="AO93" s="701" t="s">
        <v>449</v>
      </c>
      <c r="AP93" s="692" t="s">
        <v>450</v>
      </c>
      <c r="AQ93" s="642" t="s">
        <v>437</v>
      </c>
      <c r="AR93" s="642" t="s">
        <v>438</v>
      </c>
      <c r="AS93" s="212" t="s">
        <v>348</v>
      </c>
      <c r="AT93" s="212" t="s">
        <v>348</v>
      </c>
      <c r="AU93" s="212" t="s">
        <v>348</v>
      </c>
      <c r="AV93" s="30"/>
      <c r="AW93" s="710" t="s">
        <v>391</v>
      </c>
      <c r="AX93" s="710" t="s">
        <v>392</v>
      </c>
      <c r="AY93" s="674" t="s">
        <v>297</v>
      </c>
      <c r="AZ93" s="674"/>
      <c r="BA93" s="712" t="s">
        <v>393</v>
      </c>
      <c r="BB93" s="725" t="s">
        <v>451</v>
      </c>
      <c r="BC93" s="712" t="s">
        <v>394</v>
      </c>
      <c r="BD93" s="642" t="s">
        <v>368</v>
      </c>
      <c r="BE93" s="668" t="s">
        <v>395</v>
      </c>
      <c r="BF93" s="721" t="s">
        <v>396</v>
      </c>
      <c r="BG93" s="708" t="s">
        <v>452</v>
      </c>
      <c r="BH93" s="708" t="s">
        <v>453</v>
      </c>
      <c r="BI93" s="721" t="s">
        <v>397</v>
      </c>
      <c r="BJ93" s="642" t="s">
        <v>371</v>
      </c>
      <c r="BK93" s="668" t="s">
        <v>370</v>
      </c>
      <c r="BL93" s="642" t="s">
        <v>372</v>
      </c>
      <c r="BM93" s="723" t="s">
        <v>349</v>
      </c>
      <c r="BN93" s="717" t="s">
        <v>350</v>
      </c>
      <c r="BO93" s="719" t="s">
        <v>443</v>
      </c>
      <c r="BP93" s="634" t="s">
        <v>408</v>
      </c>
      <c r="BQ93" s="634" t="s">
        <v>167</v>
      </c>
      <c r="BR93" s="634" t="s">
        <v>173</v>
      </c>
      <c r="BS93" s="634" t="s">
        <v>178</v>
      </c>
      <c r="BT93" s="634" t="s">
        <v>429</v>
      </c>
      <c r="BU93" s="634" t="s">
        <v>430</v>
      </c>
      <c r="BV93" s="634" t="s">
        <v>431</v>
      </c>
      <c r="BW93" s="634" t="s">
        <v>432</v>
      </c>
      <c r="BX93" s="634" t="s">
        <v>433</v>
      </c>
      <c r="BZ93" s="199"/>
      <c r="CA93" s="199"/>
      <c r="CB93" s="199"/>
      <c r="CC93" s="199"/>
    </row>
    <row r="94" spans="1:81" ht="15.75" customHeight="1" thickBot="1" x14ac:dyDescent="0.3">
      <c r="A94" s="37" t="s">
        <v>166</v>
      </c>
      <c r="B94" s="645"/>
      <c r="C94" s="647"/>
      <c r="D94" s="172" t="s">
        <v>352</v>
      </c>
      <c r="E94" s="172" t="s">
        <v>353</v>
      </c>
      <c r="F94" s="172" t="s">
        <v>354</v>
      </c>
      <c r="G94" s="173" t="s">
        <v>413</v>
      </c>
      <c r="H94" s="200" t="s">
        <v>356</v>
      </c>
      <c r="I94" s="200" t="s">
        <v>357</v>
      </c>
      <c r="J94" s="654"/>
      <c r="K94" s="732"/>
      <c r="L94" s="637"/>
      <c r="M94" s="637"/>
      <c r="N94" s="637"/>
      <c r="O94" s="246" t="s">
        <v>358</v>
      </c>
      <c r="P94" s="247" t="s">
        <v>359</v>
      </c>
      <c r="Q94" s="246" t="s">
        <v>358</v>
      </c>
      <c r="R94" s="247" t="s">
        <v>359</v>
      </c>
      <c r="S94" s="226" t="s">
        <v>381</v>
      </c>
      <c r="T94" s="226" t="s">
        <v>382</v>
      </c>
      <c r="U94" s="243" t="s">
        <v>360</v>
      </c>
      <c r="V94" s="243" t="s">
        <v>361</v>
      </c>
      <c r="W94" s="243" t="s">
        <v>360</v>
      </c>
      <c r="X94" s="243" t="s">
        <v>361</v>
      </c>
      <c r="Y94" s="703"/>
      <c r="Z94" s="703"/>
      <c r="AA94" s="703"/>
      <c r="AB94" s="703"/>
      <c r="AC94" s="703"/>
      <c r="AD94" s="253" t="s">
        <v>349</v>
      </c>
      <c r="AE94" s="253" t="s">
        <v>350</v>
      </c>
      <c r="AF94" s="253" t="s">
        <v>351</v>
      </c>
      <c r="AG94" s="707"/>
      <c r="AH94" s="703"/>
      <c r="AI94" s="728"/>
      <c r="AJ94" s="728"/>
      <c r="AK94" s="639"/>
      <c r="AL94" s="699"/>
      <c r="AM94" s="703"/>
      <c r="AN94" s="700"/>
      <c r="AO94" s="701"/>
      <c r="AP94" s="693"/>
      <c r="AQ94" s="643"/>
      <c r="AR94" s="642"/>
      <c r="AS94" s="213" t="s">
        <v>362</v>
      </c>
      <c r="AT94" s="213" t="s">
        <v>363</v>
      </c>
      <c r="AU94" s="213" t="s">
        <v>364</v>
      </c>
      <c r="AV94" s="30"/>
      <c r="AW94" s="711"/>
      <c r="AX94" s="711"/>
      <c r="AY94" s="177" t="s">
        <v>365</v>
      </c>
      <c r="AZ94" s="227" t="s">
        <v>366</v>
      </c>
      <c r="BA94" s="713"/>
      <c r="BB94" s="726"/>
      <c r="BC94" s="713"/>
      <c r="BD94" s="643"/>
      <c r="BE94" s="669"/>
      <c r="BF94" s="722"/>
      <c r="BG94" s="709"/>
      <c r="BH94" s="709"/>
      <c r="BI94" s="722"/>
      <c r="BJ94" s="643"/>
      <c r="BK94" s="669"/>
      <c r="BL94" s="643"/>
      <c r="BM94" s="724"/>
      <c r="BN94" s="718"/>
      <c r="BO94" s="720"/>
      <c r="BP94" s="635"/>
      <c r="BQ94" s="635"/>
      <c r="BR94" s="635"/>
      <c r="BS94" s="635"/>
      <c r="BT94" s="635"/>
      <c r="BU94" s="635"/>
      <c r="BV94" s="635"/>
      <c r="BW94" s="635"/>
      <c r="BX94" s="635"/>
    </row>
    <row r="95" spans="1:81" ht="15.75" customHeight="1" x14ac:dyDescent="0.25">
      <c r="B95" s="179">
        <v>1</v>
      </c>
      <c r="C95" t="str">
        <f>IF(CATEN!D11="","",CATEN!F2)</f>
        <v/>
      </c>
      <c r="G95" t="str">
        <f>IF(CATEN!D11="","",CATEN!D11)</f>
        <v/>
      </c>
      <c r="H95" t="str">
        <f>IF(CATEN!D11="","",CATEN!D13)</f>
        <v/>
      </c>
      <c r="I95" t="str">
        <f>IF(CATEN!D11="","",CATEN!D15)</f>
        <v/>
      </c>
      <c r="J95" t="str">
        <f>IF(CATEN!D11="","",CATEN!C18)</f>
        <v/>
      </c>
      <c r="K95" s="228"/>
      <c r="L95" t="str">
        <f>IF(CATEN!D11="","",CATEN!C20)</f>
        <v/>
      </c>
      <c r="M95" t="str">
        <f>IF(CATEN!D11="","",CATEN!C22)</f>
        <v/>
      </c>
      <c r="N95" t="str">
        <f>IF(CATEN!D11="","",CATEN!C26)</f>
        <v/>
      </c>
      <c r="O95" s="229"/>
      <c r="P95" s="249"/>
      <c r="Q95" s="229"/>
      <c r="R95" s="249"/>
      <c r="S95" s="229"/>
      <c r="T95" s="229"/>
      <c r="U95" s="228"/>
      <c r="V95" s="228"/>
      <c r="W95" s="228"/>
      <c r="X95" s="228"/>
      <c r="Y95" s="230"/>
      <c r="Z95" s="230"/>
      <c r="AA95" s="230"/>
      <c r="AB95" s="230"/>
      <c r="AC95" s="228"/>
      <c r="AD95" s="230"/>
      <c r="AE95" s="230"/>
      <c r="AF95" s="230"/>
      <c r="AG95" s="228"/>
      <c r="AH95" s="228"/>
      <c r="AI95" s="228"/>
      <c r="AJ95" s="228"/>
      <c r="AK95" s="182" t="str">
        <f>IF(CATEN!D11="","",CATEN!G59)</f>
        <v/>
      </c>
      <c r="AL95" s="228"/>
      <c r="AM95" s="228"/>
      <c r="AN95" t="str">
        <f>IF(CATEN!D11="","",CATEN!B63)</f>
        <v/>
      </c>
      <c r="AO95" t="str">
        <f>IF(CATEN!D11="","",IDENTIF!$C$5)</f>
        <v/>
      </c>
      <c r="AP95" t="str">
        <f>IF(CATEN!D11="","",IDENTIF!$C$7)</f>
        <v/>
      </c>
      <c r="AQ95" s="183" t="str">
        <f>IF(CATEN!$D$11="","",1)</f>
        <v/>
      </c>
      <c r="AR95" s="183" t="str">
        <f>IF(CATEN!$D$11="","",VLOOKUP(AO95,'AUX1'!$B$5:$E$53,3,FALSE))</f>
        <v/>
      </c>
      <c r="AS95" s="20" t="str">
        <f>IF(CATEN!$D$11="","",CATEN!I6)</f>
        <v/>
      </c>
      <c r="AT95" s="20" t="str">
        <f>IF(CATEN!$D$11="","",CATEN!J6)</f>
        <v/>
      </c>
      <c r="AU95" s="20" t="str">
        <f>IF(CATEN!$D$11="","",CATEN!K6)</f>
        <v/>
      </c>
      <c r="AV95" s="20"/>
      <c r="AW95" s="184">
        <f>IF(Y95="",0,Y95)</f>
        <v>0</v>
      </c>
      <c r="AX95" s="184">
        <f>IF(AA95="",0,AA95)</f>
        <v>0</v>
      </c>
      <c r="AY95" s="185" t="str">
        <f>IF(AW95*AX95+IF(AC95="",0,AC95)=0,"",AW95*AX95+IF(AC95="",0,AC95))</f>
        <v/>
      </c>
      <c r="AZ95" s="232" t="str">
        <f>IF(AY95="","",AY95*$AZ$2)</f>
        <v/>
      </c>
      <c r="BA95" s="233">
        <f>IF(Z95="",0,Z95)</f>
        <v>0</v>
      </c>
      <c r="BB95" s="233" t="str">
        <f>IF(AG95="","",AG95)</f>
        <v/>
      </c>
      <c r="BC95" s="234">
        <f>AW95*BA95+IF(BB95="",0,BB95)</f>
        <v>0</v>
      </c>
      <c r="BD95" s="185" t="str">
        <f>IF(BC95="","",IF(AH95="","",VLOOKUP(AH95,'AUX1'!$S$6:$U$9,2,0)))</f>
        <v/>
      </c>
      <c r="BE95" s="188" t="str">
        <f>IF(BC95=0,"",BC95*BD95)</f>
        <v/>
      </c>
      <c r="BF95" s="189" t="str">
        <f>IF(AB95="","",AB95)</f>
        <v/>
      </c>
      <c r="BG95" s="189" t="str">
        <f>IF(BA95=0,"",IF(BA95&lt;=300,'AUX1'!$T$12,IF(AND(BA95&gt;300,BA95&lt;=600),'AUX1'!$T$13,IF(AND(BA95&gt;600,BA95&lt;=900),'AUX1'!$T$14,IF(AND(BA95&gt;900,BA95&lt;=1200),'AUX1'!$T$15,IF(AND(BA95&gt;1200,BA95&lt;=1500),'AUX1'!$T$16,IF(BA95&gt;1500,'AUX1'!$T$17)))))))</f>
        <v/>
      </c>
      <c r="BH95" s="235" t="str">
        <f>IF(AW95=0,"",AW95*BF95)</f>
        <v/>
      </c>
      <c r="BI95" s="185" t="str">
        <f>IF(BC95=0,"",IF(ROUND(((P95+Q95)-(N95+O95))*24,0)=0,"",ROUND(((P95+Q95)-(N95+O95))*24,0)))</f>
        <v/>
      </c>
      <c r="BJ95" s="30" t="str">
        <f>IF(BC95=0,"",IF(BC95&lt;=300,'AUX1'!$T$12,IF(AND(BC95&gt;300,BC95&lt;=600),'AUX1'!$T$13,IF(AND(BC95&gt;600,BC95&lt;=900),'AUX1'!$T$14,IF(AND(BC95&gt;900,BC95&lt;=1200),'AUX1'!$T$15,IF(AND(BC95&gt;1200,BC95&lt;=1500),'AUX1'!$T$16,IF(BC95&gt;1500,'AUX1'!$T$17)))))))</f>
        <v/>
      </c>
      <c r="BK95" s="188" t="str">
        <f>IF(BC95=0,"",IF(AH95="","",VLOOKUP(AH95,'AUX1'!$S$6:$U$9,3,0)))</f>
        <v/>
      </c>
      <c r="BL95" s="190" t="str">
        <f>IF(((IF(BH95="",0,BH95*BG95))+(IF(BI95="",0,BI95*BJ95)))*(IF(BK95="",0,BK95))=0,"",((IF(BH95="",0,BH95*BG95))+(IF(BI95="",0,BI95*BJ95)))*(IF(BK95="",0,BK95)))</f>
        <v/>
      </c>
      <c r="BM95" s="191">
        <f>AD95</f>
        <v>0</v>
      </c>
      <c r="BN95" s="191">
        <f>AE95</f>
        <v>0</v>
      </c>
      <c r="BO95" s="236">
        <f>AF95</f>
        <v>0</v>
      </c>
      <c r="BP95" s="205" t="str">
        <f>IF(AK95="","",IF(AT95="FUN",AK95,""))</f>
        <v/>
      </c>
      <c r="BQ95" s="238" t="str">
        <f>IF(AK95="","",IF(AS95="6.1",AK95,""))</f>
        <v/>
      </c>
      <c r="BR95" s="238" t="str">
        <f>IF(AK95="","",IF(AS95="6.2",AK95,""))</f>
        <v/>
      </c>
      <c r="BS95" s="239" t="str">
        <f>IF(AK95="","",IF(AS95="6.3",AK95,""))</f>
        <v/>
      </c>
      <c r="BT95" s="211" t="str">
        <f>IF(AK95="","",IF(AU95="C-LAB",AK95,""))</f>
        <v/>
      </c>
      <c r="BU95" s="211" t="str">
        <f>IF(AK95="","",IF(AU95="O-LAB",AK95,""))</f>
        <v/>
      </c>
      <c r="BV95" s="211" t="str">
        <f>IF(AK95="","",IF(AU95="C-AEX",AK95,""))</f>
        <v/>
      </c>
      <c r="BW95" s="211" t="str">
        <f>IF(AK95="","",IF(AU95="O-AEX",AK95,""))</f>
        <v/>
      </c>
      <c r="BX95" s="211" t="str">
        <f>IF(AK95="","",IF(AU95="M-CC",AK95,""))</f>
        <v/>
      </c>
    </row>
    <row r="96" spans="1:81" ht="15.75" customHeight="1" x14ac:dyDescent="0.25"/>
    <row r="97" spans="1:47" ht="15.75" customHeight="1" x14ac:dyDescent="0.25"/>
    <row r="98" spans="1:47" ht="15.75" customHeight="1" x14ac:dyDescent="0.25"/>
    <row r="99" spans="1:47" ht="15.75" customHeight="1" x14ac:dyDescent="0.25"/>
    <row r="100" spans="1:47" ht="15.75" customHeight="1" x14ac:dyDescent="0.25"/>
    <row r="101" spans="1:47" ht="15.75" customHeight="1" x14ac:dyDescent="0.25"/>
    <row r="102" spans="1:47" ht="15.75" customHeight="1" x14ac:dyDescent="0.25"/>
    <row r="103" spans="1:47" ht="15.75" customHeight="1" x14ac:dyDescent="0.25"/>
    <row r="104" spans="1:47" ht="15.75" customHeight="1" x14ac:dyDescent="0.25">
      <c r="C104" s="257" t="s">
        <v>456</v>
      </c>
    </row>
    <row r="105" spans="1:47" ht="15.75" customHeight="1" thickBot="1" x14ac:dyDescent="0.3"/>
    <row r="106" spans="1:47" ht="15.75" customHeight="1" thickBot="1" x14ac:dyDescent="0.3">
      <c r="A106" s="37">
        <v>20</v>
      </c>
      <c r="B106" s="685" t="s">
        <v>329</v>
      </c>
      <c r="C106" s="646" t="s">
        <v>330</v>
      </c>
      <c r="D106" s="648" t="s">
        <v>331</v>
      </c>
      <c r="E106" s="649"/>
      <c r="F106" s="650"/>
      <c r="G106" s="651" t="s">
        <v>332</v>
      </c>
      <c r="H106" s="652"/>
      <c r="I106" s="168" t="s">
        <v>333</v>
      </c>
      <c r="J106" s="653" t="s">
        <v>334</v>
      </c>
      <c r="K106" s="653" t="s">
        <v>335</v>
      </c>
      <c r="L106" s="653" t="s">
        <v>336</v>
      </c>
      <c r="M106" s="653" t="s">
        <v>337</v>
      </c>
      <c r="N106" s="706" t="s">
        <v>445</v>
      </c>
      <c r="O106" s="653" t="s">
        <v>338</v>
      </c>
      <c r="P106" s="653"/>
      <c r="Q106" s="653" t="s">
        <v>339</v>
      </c>
      <c r="R106" s="653"/>
      <c r="S106" s="704" t="s">
        <v>377</v>
      </c>
      <c r="T106" s="705"/>
      <c r="U106" s="653" t="s">
        <v>344</v>
      </c>
      <c r="V106" s="653"/>
      <c r="W106" s="653" t="s">
        <v>345</v>
      </c>
      <c r="X106" s="653"/>
      <c r="Y106" s="702" t="s">
        <v>385</v>
      </c>
      <c r="Z106" s="702" t="s">
        <v>386</v>
      </c>
      <c r="AA106" s="702" t="s">
        <v>387</v>
      </c>
      <c r="AB106" s="702" t="s">
        <v>389</v>
      </c>
      <c r="AC106" s="636" t="s">
        <v>340</v>
      </c>
      <c r="AD106" s="686" t="s">
        <v>328</v>
      </c>
      <c r="AE106" s="687"/>
      <c r="AF106" s="688"/>
      <c r="AG106" s="636" t="s">
        <v>341</v>
      </c>
      <c r="AH106" s="636" t="s">
        <v>342</v>
      </c>
      <c r="AI106" s="675" t="s">
        <v>343</v>
      </c>
      <c r="AJ106" s="694" t="s">
        <v>448</v>
      </c>
      <c r="AK106" s="696" t="s">
        <v>404</v>
      </c>
      <c r="AL106" s="698" t="s">
        <v>405</v>
      </c>
      <c r="AM106" s="636" t="s">
        <v>346</v>
      </c>
      <c r="AN106" s="689" t="s">
        <v>347</v>
      </c>
      <c r="AO106" s="701" t="s">
        <v>449</v>
      </c>
      <c r="AP106" s="692" t="s">
        <v>450</v>
      </c>
      <c r="AQ106" s="642" t="s">
        <v>437</v>
      </c>
      <c r="AR106" s="642" t="s">
        <v>438</v>
      </c>
      <c r="AS106" s="169" t="s">
        <v>348</v>
      </c>
      <c r="AT106" s="169" t="s">
        <v>348</v>
      </c>
      <c r="AU106" s="169" t="s">
        <v>348</v>
      </c>
    </row>
    <row r="107" spans="1:47" ht="15.75" customHeight="1" thickBot="1" x14ac:dyDescent="0.3">
      <c r="A107" s="171" t="s">
        <v>16</v>
      </c>
      <c r="B107" s="691"/>
      <c r="C107" s="647"/>
      <c r="D107" s="172" t="s">
        <v>352</v>
      </c>
      <c r="E107" s="172" t="s">
        <v>353</v>
      </c>
      <c r="F107" s="172" t="s">
        <v>354</v>
      </c>
      <c r="G107" s="173" t="s">
        <v>355</v>
      </c>
      <c r="H107" s="173" t="s">
        <v>356</v>
      </c>
      <c r="I107" s="173" t="s">
        <v>357</v>
      </c>
      <c r="J107" s="654"/>
      <c r="K107" s="654"/>
      <c r="L107" s="654"/>
      <c r="M107" s="654"/>
      <c r="N107" s="707"/>
      <c r="O107" s="224" t="s">
        <v>358</v>
      </c>
      <c r="P107" s="225" t="s">
        <v>359</v>
      </c>
      <c r="Q107" s="224" t="s">
        <v>358</v>
      </c>
      <c r="R107" s="225" t="s">
        <v>359</v>
      </c>
      <c r="S107" s="226" t="s">
        <v>381</v>
      </c>
      <c r="T107" s="226" t="s">
        <v>382</v>
      </c>
      <c r="U107" s="173" t="s">
        <v>360</v>
      </c>
      <c r="V107" s="173" t="s">
        <v>361</v>
      </c>
      <c r="W107" s="173" t="s">
        <v>360</v>
      </c>
      <c r="X107" s="173" t="s">
        <v>361</v>
      </c>
      <c r="Y107" s="703"/>
      <c r="Z107" s="703"/>
      <c r="AA107" s="703"/>
      <c r="AB107" s="703"/>
      <c r="AC107" s="637"/>
      <c r="AD107" s="175" t="s">
        <v>349</v>
      </c>
      <c r="AE107" s="175" t="s">
        <v>350</v>
      </c>
      <c r="AF107" s="175" t="s">
        <v>351</v>
      </c>
      <c r="AG107" s="637"/>
      <c r="AH107" s="637"/>
      <c r="AI107" s="676"/>
      <c r="AJ107" s="695"/>
      <c r="AK107" s="697"/>
      <c r="AL107" s="699"/>
      <c r="AM107" s="637"/>
      <c r="AN107" s="700"/>
      <c r="AO107" s="701"/>
      <c r="AP107" s="693"/>
      <c r="AQ107" s="642"/>
      <c r="AR107" s="642"/>
      <c r="AS107" s="258" t="s">
        <v>362</v>
      </c>
      <c r="AT107" s="258" t="s">
        <v>363</v>
      </c>
      <c r="AU107" s="258" t="s">
        <v>364</v>
      </c>
    </row>
    <row r="108" spans="1:47" ht="15.75" customHeight="1" x14ac:dyDescent="0.25">
      <c r="A108" s="171"/>
      <c r="B108" s="37"/>
      <c r="C108" s="259"/>
      <c r="D108" s="171"/>
      <c r="E108" s="171"/>
      <c r="F108" s="171"/>
      <c r="G108" s="171"/>
      <c r="H108" s="171"/>
      <c r="I108" s="171"/>
      <c r="J108" s="37"/>
      <c r="K108" s="37"/>
      <c r="L108" s="37"/>
      <c r="M108" s="37"/>
      <c r="N108" s="37"/>
      <c r="O108" s="260"/>
      <c r="P108" s="261"/>
      <c r="Q108" s="260"/>
      <c r="R108" s="261"/>
      <c r="S108" s="260"/>
      <c r="T108" s="260"/>
      <c r="U108" s="171"/>
      <c r="V108" s="171"/>
      <c r="W108" s="171"/>
      <c r="X108" s="171"/>
      <c r="Y108" s="171"/>
      <c r="Z108" s="171"/>
      <c r="AA108" s="171"/>
      <c r="AB108" s="171"/>
      <c r="AC108" s="37"/>
      <c r="AD108" s="171"/>
      <c r="AE108" s="171"/>
      <c r="AF108" s="171"/>
      <c r="AG108" s="37"/>
      <c r="AH108" s="37"/>
      <c r="AI108" s="171"/>
      <c r="AJ108" s="171"/>
      <c r="AK108" s="262"/>
      <c r="AL108" s="262"/>
      <c r="AM108" s="37"/>
      <c r="AN108" s="171"/>
      <c r="AO108" s="37"/>
      <c r="AP108" s="37"/>
      <c r="AQ108" s="37"/>
      <c r="AR108" s="37"/>
      <c r="AS108" s="171"/>
      <c r="AT108" s="171"/>
      <c r="AU108" s="171"/>
    </row>
    <row r="109" spans="1:47" ht="15.75" customHeight="1" x14ac:dyDescent="0.25">
      <c r="A109" s="171"/>
      <c r="B109" s="37" t="s">
        <v>457</v>
      </c>
      <c r="C109" s="37" t="s">
        <v>458</v>
      </c>
      <c r="D109" s="37" t="s">
        <v>459</v>
      </c>
      <c r="E109" s="37" t="s">
        <v>460</v>
      </c>
      <c r="F109" s="37" t="s">
        <v>461</v>
      </c>
      <c r="G109" s="37" t="s">
        <v>462</v>
      </c>
      <c r="H109" s="37" t="s">
        <v>463</v>
      </c>
      <c r="I109" s="37" t="s">
        <v>464</v>
      </c>
      <c r="J109" s="37" t="s">
        <v>465</v>
      </c>
      <c r="K109" s="37" t="s">
        <v>466</v>
      </c>
      <c r="L109" s="37" t="s">
        <v>467</v>
      </c>
      <c r="M109" s="37" t="s">
        <v>468</v>
      </c>
      <c r="N109" s="37" t="s">
        <v>469</v>
      </c>
      <c r="O109" s="37" t="s">
        <v>470</v>
      </c>
      <c r="P109" s="37" t="s">
        <v>471</v>
      </c>
      <c r="Q109" s="37" t="s">
        <v>472</v>
      </c>
      <c r="R109" s="37" t="s">
        <v>473</v>
      </c>
      <c r="S109" s="37" t="s">
        <v>474</v>
      </c>
      <c r="T109" s="37" t="s">
        <v>475</v>
      </c>
      <c r="U109" s="37" t="s">
        <v>476</v>
      </c>
      <c r="V109" s="37" t="s">
        <v>477</v>
      </c>
      <c r="W109" s="37" t="s">
        <v>478</v>
      </c>
      <c r="X109" s="37" t="s">
        <v>479</v>
      </c>
      <c r="Y109" s="37" t="s">
        <v>480</v>
      </c>
      <c r="Z109" s="37" t="s">
        <v>481</v>
      </c>
      <c r="AA109" s="37" t="s">
        <v>482</v>
      </c>
      <c r="AB109" s="37" t="s">
        <v>483</v>
      </c>
      <c r="AC109" s="37" t="s">
        <v>484</v>
      </c>
      <c r="AD109" s="37" t="s">
        <v>485</v>
      </c>
      <c r="AE109" s="37" t="s">
        <v>486</v>
      </c>
      <c r="AF109" s="37" t="s">
        <v>487</v>
      </c>
      <c r="AG109" s="37" t="s">
        <v>488</v>
      </c>
      <c r="AH109" s="37" t="s">
        <v>489</v>
      </c>
      <c r="AI109" s="37" t="s">
        <v>490</v>
      </c>
      <c r="AJ109" s="37" t="s">
        <v>491</v>
      </c>
      <c r="AK109" s="37" t="s">
        <v>492</v>
      </c>
      <c r="AL109" s="37" t="s">
        <v>493</v>
      </c>
      <c r="AM109" s="37" t="s">
        <v>494</v>
      </c>
      <c r="AN109" s="37" t="s">
        <v>495</v>
      </c>
      <c r="AO109" s="37" t="s">
        <v>496</v>
      </c>
      <c r="AP109" s="37" t="s">
        <v>497</v>
      </c>
      <c r="AQ109" s="37" t="s">
        <v>498</v>
      </c>
      <c r="AR109" s="37" t="s">
        <v>499</v>
      </c>
      <c r="AS109" s="37" t="s">
        <v>500</v>
      </c>
      <c r="AT109" s="37" t="s">
        <v>501</v>
      </c>
      <c r="AU109" s="37" t="s">
        <v>502</v>
      </c>
    </row>
    <row r="110" spans="1:47" ht="15.75" customHeight="1" x14ac:dyDescent="0.25">
      <c r="A110" s="263" t="s">
        <v>503</v>
      </c>
      <c r="B110" s="183">
        <v>1</v>
      </c>
      <c r="C110" s="264" t="str">
        <f>C5</f>
        <v/>
      </c>
      <c r="G110" s="264" t="str">
        <f t="shared" ref="G110:AU119" si="89">G5</f>
        <v/>
      </c>
      <c r="H110" s="264" t="str">
        <f t="shared" si="89"/>
        <v/>
      </c>
      <c r="I110" s="264" t="str">
        <f t="shared" si="89"/>
        <v/>
      </c>
      <c r="J110" s="264" t="str">
        <f t="shared" ref="J110:K125" si="90">IF(J5="","",J5)</f>
        <v/>
      </c>
      <c r="K110" s="264" t="str">
        <f t="shared" si="90"/>
        <v/>
      </c>
      <c r="L110" s="264" t="str">
        <f t="shared" si="89"/>
        <v/>
      </c>
      <c r="M110" s="264" t="str">
        <f t="shared" si="89"/>
        <v/>
      </c>
      <c r="N110" s="264" t="str">
        <f>IF(N5="","",N5)</f>
        <v/>
      </c>
      <c r="O110" s="264" t="str">
        <f t="shared" si="89"/>
        <v/>
      </c>
      <c r="P110" s="264" t="str">
        <f t="shared" si="89"/>
        <v/>
      </c>
      <c r="Q110" s="264" t="str">
        <f t="shared" si="89"/>
        <v/>
      </c>
      <c r="R110" s="264" t="str">
        <f t="shared" si="89"/>
        <v/>
      </c>
      <c r="S110" s="264" t="str">
        <f>IF(S5="","",S5)</f>
        <v/>
      </c>
      <c r="T110" s="264" t="str">
        <f>IF(T5="","",T5)</f>
        <v/>
      </c>
      <c r="U110" s="264" t="str">
        <f t="shared" si="89"/>
        <v/>
      </c>
      <c r="V110" s="264" t="str">
        <f t="shared" si="89"/>
        <v/>
      </c>
      <c r="W110" s="264" t="str">
        <f t="shared" si="89"/>
        <v/>
      </c>
      <c r="X110" s="264" t="str">
        <f t="shared" si="89"/>
        <v/>
      </c>
      <c r="Y110" s="264" t="str">
        <f>IF(Y5="","",Y5)</f>
        <v/>
      </c>
      <c r="Z110" s="264" t="str">
        <f>IF(Z5="","",Z5)</f>
        <v/>
      </c>
      <c r="AA110" s="264" t="str">
        <f>IF(AA5="","",AA5)</f>
        <v/>
      </c>
      <c r="AB110" s="264" t="str">
        <f>IF(AB5="","",AB5)</f>
        <v/>
      </c>
      <c r="AC110" s="264" t="str">
        <f t="shared" si="89"/>
        <v/>
      </c>
      <c r="AD110" s="264" t="str">
        <f t="shared" ref="AD110:AF125" si="91">IF(AD5="","",AD5)</f>
        <v/>
      </c>
      <c r="AE110" s="264" t="str">
        <f t="shared" si="91"/>
        <v/>
      </c>
      <c r="AF110" s="264" t="str">
        <f t="shared" si="91"/>
        <v/>
      </c>
      <c r="AG110" s="264" t="str">
        <f t="shared" si="89"/>
        <v/>
      </c>
      <c r="AH110" s="264" t="str">
        <f t="shared" si="89"/>
        <v/>
      </c>
      <c r="AI110" s="264" t="str">
        <f t="shared" si="89"/>
        <v/>
      </c>
      <c r="AJ110" s="264" t="str">
        <f>IF(AJ5="","",AJ5)</f>
        <v/>
      </c>
      <c r="AK110" s="264" t="str">
        <f>IF(AK5="","",AK5)</f>
        <v/>
      </c>
      <c r="AL110" s="264" t="str">
        <f>IF(AL5="","",AL5)</f>
        <v/>
      </c>
      <c r="AM110" s="264" t="str">
        <f t="shared" si="89"/>
        <v/>
      </c>
      <c r="AN110" s="264" t="str">
        <f t="shared" si="89"/>
        <v/>
      </c>
      <c r="AO110" s="264" t="str">
        <f t="shared" si="89"/>
        <v/>
      </c>
      <c r="AP110" s="264" t="str">
        <f t="shared" si="89"/>
        <v/>
      </c>
      <c r="AQ110" s="264" t="str">
        <f t="shared" si="89"/>
        <v/>
      </c>
      <c r="AR110" s="264" t="str">
        <f t="shared" si="89"/>
        <v/>
      </c>
      <c r="AS110" s="264" t="str">
        <f t="shared" si="89"/>
        <v/>
      </c>
      <c r="AT110" s="264" t="str">
        <f t="shared" si="89"/>
        <v/>
      </c>
      <c r="AU110" s="264" t="str">
        <f t="shared" si="89"/>
        <v/>
      </c>
    </row>
    <row r="111" spans="1:47" x14ac:dyDescent="0.25">
      <c r="B111" s="183">
        <v>2</v>
      </c>
      <c r="C111" s="264" t="str">
        <f t="shared" ref="C111:C129" si="92">C6</f>
        <v/>
      </c>
      <c r="G111" s="264" t="str">
        <f t="shared" si="89"/>
        <v/>
      </c>
      <c r="H111" s="264" t="str">
        <f t="shared" si="89"/>
        <v/>
      </c>
      <c r="I111" s="264" t="str">
        <f t="shared" si="89"/>
        <v/>
      </c>
      <c r="J111" s="264" t="str">
        <f t="shared" si="90"/>
        <v/>
      </c>
      <c r="K111" s="264" t="str">
        <f t="shared" si="90"/>
        <v/>
      </c>
      <c r="L111" s="264" t="str">
        <f t="shared" si="89"/>
        <v/>
      </c>
      <c r="M111" s="264" t="str">
        <f t="shared" si="89"/>
        <v/>
      </c>
      <c r="N111" s="264" t="str">
        <f t="shared" ref="N111:N129" si="93">IF(N6="","",N6)</f>
        <v/>
      </c>
      <c r="O111" s="264" t="str">
        <f t="shared" si="89"/>
        <v/>
      </c>
      <c r="P111" s="264" t="str">
        <f t="shared" si="89"/>
        <v/>
      </c>
      <c r="Q111" s="264" t="str">
        <f t="shared" si="89"/>
        <v/>
      </c>
      <c r="R111" s="264" t="str">
        <f t="shared" si="89"/>
        <v/>
      </c>
      <c r="S111" s="264" t="str">
        <f t="shared" ref="S111:T126" si="94">IF(S6="","",S6)</f>
        <v/>
      </c>
      <c r="T111" s="264" t="str">
        <f t="shared" si="94"/>
        <v/>
      </c>
      <c r="U111" s="264" t="str">
        <f t="shared" si="89"/>
        <v/>
      </c>
      <c r="V111" s="264" t="str">
        <f t="shared" si="89"/>
        <v/>
      </c>
      <c r="W111" s="264" t="str">
        <f t="shared" si="89"/>
        <v/>
      </c>
      <c r="X111" s="264" t="str">
        <f t="shared" si="89"/>
        <v/>
      </c>
      <c r="Y111" s="264" t="str">
        <f t="shared" ref="Y111:AB126" si="95">IF(Y6="","",Y6)</f>
        <v/>
      </c>
      <c r="Z111" s="264" t="str">
        <f t="shared" si="95"/>
        <v/>
      </c>
      <c r="AA111" s="264" t="str">
        <f t="shared" si="95"/>
        <v/>
      </c>
      <c r="AB111" s="264" t="str">
        <f t="shared" si="95"/>
        <v/>
      </c>
      <c r="AC111" s="264" t="str">
        <f t="shared" si="89"/>
        <v/>
      </c>
      <c r="AD111" s="264" t="str">
        <f t="shared" si="91"/>
        <v/>
      </c>
      <c r="AE111" s="264" t="str">
        <f t="shared" si="91"/>
        <v/>
      </c>
      <c r="AF111" s="264" t="str">
        <f t="shared" si="91"/>
        <v/>
      </c>
      <c r="AG111" s="264" t="str">
        <f t="shared" si="89"/>
        <v/>
      </c>
      <c r="AH111" s="264" t="str">
        <f t="shared" si="89"/>
        <v/>
      </c>
      <c r="AI111" s="264" t="str">
        <f t="shared" si="89"/>
        <v/>
      </c>
      <c r="AJ111" s="264" t="str">
        <f t="shared" ref="AJ111:AL126" si="96">IF(AJ6="","",AJ6)</f>
        <v/>
      </c>
      <c r="AK111" s="264" t="str">
        <f t="shared" si="96"/>
        <v/>
      </c>
      <c r="AL111" s="264" t="str">
        <f t="shared" si="96"/>
        <v/>
      </c>
      <c r="AM111" s="264" t="str">
        <f t="shared" si="89"/>
        <v/>
      </c>
      <c r="AN111" s="264" t="str">
        <f t="shared" si="89"/>
        <v/>
      </c>
      <c r="AO111" s="264" t="str">
        <f t="shared" si="89"/>
        <v/>
      </c>
      <c r="AP111" s="264" t="str">
        <f t="shared" si="89"/>
        <v/>
      </c>
      <c r="AQ111" s="264" t="str">
        <f t="shared" si="89"/>
        <v/>
      </c>
      <c r="AR111" s="264" t="str">
        <f t="shared" si="89"/>
        <v/>
      </c>
      <c r="AS111" s="264" t="str">
        <f t="shared" si="89"/>
        <v/>
      </c>
      <c r="AT111" s="264" t="str">
        <f t="shared" si="89"/>
        <v/>
      </c>
      <c r="AU111" s="264" t="str">
        <f t="shared" si="89"/>
        <v/>
      </c>
    </row>
    <row r="112" spans="1:47" x14ac:dyDescent="0.25">
      <c r="B112" s="183">
        <v>3</v>
      </c>
      <c r="C112" s="264" t="str">
        <f t="shared" si="92"/>
        <v/>
      </c>
      <c r="G112" s="264" t="str">
        <f t="shared" si="89"/>
        <v/>
      </c>
      <c r="H112" s="264" t="str">
        <f t="shared" si="89"/>
        <v/>
      </c>
      <c r="I112" s="264" t="str">
        <f t="shared" si="89"/>
        <v/>
      </c>
      <c r="J112" s="264" t="str">
        <f t="shared" si="90"/>
        <v/>
      </c>
      <c r="K112" s="264" t="str">
        <f t="shared" si="90"/>
        <v/>
      </c>
      <c r="L112" s="264" t="str">
        <f t="shared" si="89"/>
        <v/>
      </c>
      <c r="M112" s="264" t="str">
        <f t="shared" si="89"/>
        <v/>
      </c>
      <c r="N112" s="264" t="str">
        <f t="shared" si="93"/>
        <v/>
      </c>
      <c r="O112" s="264" t="str">
        <f t="shared" si="89"/>
        <v/>
      </c>
      <c r="P112" s="264" t="str">
        <f t="shared" si="89"/>
        <v/>
      </c>
      <c r="Q112" s="264" t="str">
        <f t="shared" si="89"/>
        <v/>
      </c>
      <c r="R112" s="264" t="str">
        <f t="shared" si="89"/>
        <v/>
      </c>
      <c r="S112" s="264" t="str">
        <f t="shared" si="94"/>
        <v/>
      </c>
      <c r="T112" s="264" t="str">
        <f t="shared" si="94"/>
        <v/>
      </c>
      <c r="U112" s="264" t="str">
        <f t="shared" si="89"/>
        <v/>
      </c>
      <c r="V112" s="264" t="str">
        <f t="shared" si="89"/>
        <v/>
      </c>
      <c r="W112" s="264" t="str">
        <f t="shared" si="89"/>
        <v/>
      </c>
      <c r="X112" s="264" t="str">
        <f t="shared" si="89"/>
        <v/>
      </c>
      <c r="Y112" s="264" t="str">
        <f t="shared" si="95"/>
        <v/>
      </c>
      <c r="Z112" s="264" t="str">
        <f t="shared" si="95"/>
        <v/>
      </c>
      <c r="AA112" s="264" t="str">
        <f t="shared" si="95"/>
        <v/>
      </c>
      <c r="AB112" s="264" t="str">
        <f t="shared" si="95"/>
        <v/>
      </c>
      <c r="AC112" s="264" t="str">
        <f t="shared" si="89"/>
        <v/>
      </c>
      <c r="AD112" s="264" t="str">
        <f t="shared" si="91"/>
        <v/>
      </c>
      <c r="AE112" s="264" t="str">
        <f t="shared" si="91"/>
        <v/>
      </c>
      <c r="AF112" s="264" t="str">
        <f t="shared" si="91"/>
        <v/>
      </c>
      <c r="AG112" s="264" t="str">
        <f t="shared" si="89"/>
        <v/>
      </c>
      <c r="AH112" s="264" t="str">
        <f t="shared" si="89"/>
        <v/>
      </c>
      <c r="AI112" s="264" t="str">
        <f t="shared" si="89"/>
        <v/>
      </c>
      <c r="AJ112" s="264" t="str">
        <f t="shared" si="96"/>
        <v/>
      </c>
      <c r="AK112" s="264" t="str">
        <f t="shared" si="96"/>
        <v/>
      </c>
      <c r="AL112" s="264" t="str">
        <f t="shared" si="96"/>
        <v/>
      </c>
      <c r="AM112" s="264" t="str">
        <f t="shared" si="89"/>
        <v/>
      </c>
      <c r="AN112" s="264" t="str">
        <f t="shared" si="89"/>
        <v/>
      </c>
      <c r="AO112" s="264" t="str">
        <f t="shared" si="89"/>
        <v/>
      </c>
      <c r="AP112" s="264" t="str">
        <f t="shared" si="89"/>
        <v/>
      </c>
      <c r="AQ112" s="264" t="str">
        <f t="shared" si="89"/>
        <v/>
      </c>
      <c r="AR112" s="264" t="str">
        <f t="shared" si="89"/>
        <v/>
      </c>
      <c r="AS112" s="264" t="str">
        <f t="shared" si="89"/>
        <v/>
      </c>
      <c r="AT112" s="264" t="str">
        <f t="shared" si="89"/>
        <v/>
      </c>
      <c r="AU112" s="264" t="str">
        <f t="shared" si="89"/>
        <v/>
      </c>
    </row>
    <row r="113" spans="2:47" x14ac:dyDescent="0.25">
      <c r="B113" s="183">
        <v>4</v>
      </c>
      <c r="C113" s="264" t="str">
        <f t="shared" si="92"/>
        <v/>
      </c>
      <c r="G113" s="264" t="str">
        <f t="shared" si="89"/>
        <v/>
      </c>
      <c r="H113" s="264" t="str">
        <f t="shared" si="89"/>
        <v/>
      </c>
      <c r="I113" s="264" t="str">
        <f t="shared" si="89"/>
        <v/>
      </c>
      <c r="J113" s="264" t="str">
        <f t="shared" si="90"/>
        <v/>
      </c>
      <c r="K113" s="264" t="str">
        <f t="shared" si="90"/>
        <v/>
      </c>
      <c r="L113" s="264" t="str">
        <f t="shared" si="89"/>
        <v/>
      </c>
      <c r="M113" s="264" t="str">
        <f t="shared" si="89"/>
        <v/>
      </c>
      <c r="N113" s="264" t="str">
        <f t="shared" si="93"/>
        <v/>
      </c>
      <c r="O113" s="264" t="str">
        <f t="shared" si="89"/>
        <v/>
      </c>
      <c r="P113" s="264" t="str">
        <f t="shared" si="89"/>
        <v/>
      </c>
      <c r="Q113" s="264" t="str">
        <f t="shared" si="89"/>
        <v/>
      </c>
      <c r="R113" s="264" t="str">
        <f t="shared" si="89"/>
        <v/>
      </c>
      <c r="S113" s="264" t="str">
        <f t="shared" si="94"/>
        <v/>
      </c>
      <c r="T113" s="264" t="str">
        <f t="shared" si="94"/>
        <v/>
      </c>
      <c r="U113" s="264" t="str">
        <f t="shared" si="89"/>
        <v/>
      </c>
      <c r="V113" s="264" t="str">
        <f t="shared" si="89"/>
        <v/>
      </c>
      <c r="W113" s="264" t="str">
        <f t="shared" si="89"/>
        <v/>
      </c>
      <c r="X113" s="264" t="str">
        <f t="shared" si="89"/>
        <v/>
      </c>
      <c r="Y113" s="264" t="str">
        <f t="shared" si="95"/>
        <v/>
      </c>
      <c r="Z113" s="264" t="str">
        <f t="shared" si="95"/>
        <v/>
      </c>
      <c r="AA113" s="264" t="str">
        <f t="shared" si="95"/>
        <v/>
      </c>
      <c r="AB113" s="264" t="str">
        <f t="shared" si="95"/>
        <v/>
      </c>
      <c r="AC113" s="264" t="str">
        <f t="shared" si="89"/>
        <v/>
      </c>
      <c r="AD113" s="264" t="str">
        <f t="shared" si="91"/>
        <v/>
      </c>
      <c r="AE113" s="264" t="str">
        <f t="shared" si="91"/>
        <v/>
      </c>
      <c r="AF113" s="264" t="str">
        <f t="shared" si="91"/>
        <v/>
      </c>
      <c r="AG113" s="264" t="str">
        <f t="shared" si="89"/>
        <v/>
      </c>
      <c r="AH113" s="264" t="str">
        <f t="shared" si="89"/>
        <v/>
      </c>
      <c r="AI113" s="264" t="str">
        <f t="shared" si="89"/>
        <v/>
      </c>
      <c r="AJ113" s="264" t="str">
        <f t="shared" si="96"/>
        <v/>
      </c>
      <c r="AK113" s="264" t="str">
        <f t="shared" si="96"/>
        <v/>
      </c>
      <c r="AL113" s="264" t="str">
        <f t="shared" si="96"/>
        <v/>
      </c>
      <c r="AM113" s="264" t="str">
        <f t="shared" si="89"/>
        <v/>
      </c>
      <c r="AN113" s="264" t="str">
        <f t="shared" si="89"/>
        <v/>
      </c>
      <c r="AO113" s="264" t="str">
        <f t="shared" si="89"/>
        <v/>
      </c>
      <c r="AP113" s="264" t="str">
        <f t="shared" si="89"/>
        <v/>
      </c>
      <c r="AQ113" s="264" t="str">
        <f t="shared" si="89"/>
        <v/>
      </c>
      <c r="AR113" s="264" t="str">
        <f t="shared" si="89"/>
        <v/>
      </c>
      <c r="AS113" s="264" t="str">
        <f t="shared" si="89"/>
        <v/>
      </c>
      <c r="AT113" s="264" t="str">
        <f t="shared" si="89"/>
        <v/>
      </c>
      <c r="AU113" s="264" t="str">
        <f t="shared" si="89"/>
        <v/>
      </c>
    </row>
    <row r="114" spans="2:47" x14ac:dyDescent="0.25">
      <c r="B114" s="183">
        <v>5</v>
      </c>
      <c r="C114" s="264" t="str">
        <f t="shared" si="92"/>
        <v/>
      </c>
      <c r="G114" s="264" t="str">
        <f t="shared" si="89"/>
        <v/>
      </c>
      <c r="H114" s="264" t="str">
        <f t="shared" si="89"/>
        <v/>
      </c>
      <c r="I114" s="264" t="str">
        <f t="shared" si="89"/>
        <v/>
      </c>
      <c r="J114" s="264" t="str">
        <f t="shared" si="90"/>
        <v/>
      </c>
      <c r="K114" s="264" t="str">
        <f t="shared" si="90"/>
        <v/>
      </c>
      <c r="L114" s="264" t="str">
        <f t="shared" si="89"/>
        <v/>
      </c>
      <c r="M114" s="264" t="str">
        <f t="shared" si="89"/>
        <v/>
      </c>
      <c r="N114" s="264" t="str">
        <f t="shared" si="93"/>
        <v/>
      </c>
      <c r="O114" s="264" t="str">
        <f t="shared" si="89"/>
        <v/>
      </c>
      <c r="P114" s="264" t="str">
        <f t="shared" si="89"/>
        <v/>
      </c>
      <c r="Q114" s="264" t="str">
        <f t="shared" si="89"/>
        <v/>
      </c>
      <c r="R114" s="264" t="str">
        <f t="shared" si="89"/>
        <v/>
      </c>
      <c r="S114" s="264" t="str">
        <f t="shared" si="94"/>
        <v/>
      </c>
      <c r="T114" s="264" t="str">
        <f t="shared" si="94"/>
        <v/>
      </c>
      <c r="U114" s="264" t="str">
        <f t="shared" si="89"/>
        <v/>
      </c>
      <c r="V114" s="264" t="str">
        <f t="shared" si="89"/>
        <v/>
      </c>
      <c r="W114" s="264" t="str">
        <f t="shared" si="89"/>
        <v/>
      </c>
      <c r="X114" s="264" t="str">
        <f t="shared" si="89"/>
        <v/>
      </c>
      <c r="Y114" s="264" t="str">
        <f t="shared" si="95"/>
        <v/>
      </c>
      <c r="Z114" s="264" t="str">
        <f t="shared" si="95"/>
        <v/>
      </c>
      <c r="AA114" s="264" t="str">
        <f t="shared" si="95"/>
        <v/>
      </c>
      <c r="AB114" s="264" t="str">
        <f t="shared" si="95"/>
        <v/>
      </c>
      <c r="AC114" s="264" t="str">
        <f t="shared" si="89"/>
        <v/>
      </c>
      <c r="AD114" s="264" t="str">
        <f t="shared" si="91"/>
        <v/>
      </c>
      <c r="AE114" s="264" t="str">
        <f t="shared" si="91"/>
        <v/>
      </c>
      <c r="AF114" s="264" t="str">
        <f t="shared" si="91"/>
        <v/>
      </c>
      <c r="AG114" s="264" t="str">
        <f t="shared" si="89"/>
        <v/>
      </c>
      <c r="AH114" s="264" t="str">
        <f t="shared" si="89"/>
        <v/>
      </c>
      <c r="AI114" s="264" t="str">
        <f t="shared" si="89"/>
        <v/>
      </c>
      <c r="AJ114" s="264" t="str">
        <f t="shared" si="96"/>
        <v/>
      </c>
      <c r="AK114" s="264" t="str">
        <f t="shared" si="96"/>
        <v/>
      </c>
      <c r="AL114" s="264" t="str">
        <f t="shared" si="96"/>
        <v/>
      </c>
      <c r="AM114" s="264" t="str">
        <f t="shared" si="89"/>
        <v/>
      </c>
      <c r="AN114" s="264" t="str">
        <f t="shared" si="89"/>
        <v/>
      </c>
      <c r="AO114" s="264" t="str">
        <f t="shared" si="89"/>
        <v/>
      </c>
      <c r="AP114" s="264" t="str">
        <f t="shared" si="89"/>
        <v/>
      </c>
      <c r="AQ114" s="264" t="str">
        <f t="shared" si="89"/>
        <v/>
      </c>
      <c r="AR114" s="264" t="str">
        <f t="shared" si="89"/>
        <v/>
      </c>
      <c r="AS114" s="264" t="str">
        <f t="shared" si="89"/>
        <v/>
      </c>
      <c r="AT114" s="264" t="str">
        <f t="shared" si="89"/>
        <v/>
      </c>
      <c r="AU114" s="264" t="str">
        <f t="shared" si="89"/>
        <v/>
      </c>
    </row>
    <row r="115" spans="2:47" x14ac:dyDescent="0.25">
      <c r="B115" s="183">
        <v>6</v>
      </c>
      <c r="C115" s="264" t="str">
        <f t="shared" si="92"/>
        <v/>
      </c>
      <c r="G115" s="264" t="str">
        <f t="shared" si="89"/>
        <v/>
      </c>
      <c r="H115" s="264" t="str">
        <f t="shared" si="89"/>
        <v/>
      </c>
      <c r="I115" s="264" t="str">
        <f t="shared" si="89"/>
        <v/>
      </c>
      <c r="J115" s="264" t="str">
        <f t="shared" si="90"/>
        <v/>
      </c>
      <c r="K115" s="264" t="str">
        <f t="shared" si="90"/>
        <v/>
      </c>
      <c r="L115" s="264" t="str">
        <f t="shared" si="89"/>
        <v/>
      </c>
      <c r="M115" s="264" t="str">
        <f t="shared" si="89"/>
        <v/>
      </c>
      <c r="N115" s="264" t="str">
        <f t="shared" si="93"/>
        <v/>
      </c>
      <c r="O115" s="264" t="str">
        <f t="shared" si="89"/>
        <v/>
      </c>
      <c r="P115" s="264" t="str">
        <f t="shared" si="89"/>
        <v/>
      </c>
      <c r="Q115" s="264" t="str">
        <f t="shared" si="89"/>
        <v/>
      </c>
      <c r="R115" s="264" t="str">
        <f t="shared" si="89"/>
        <v/>
      </c>
      <c r="S115" s="264" t="str">
        <f t="shared" si="94"/>
        <v/>
      </c>
      <c r="T115" s="264" t="str">
        <f t="shared" si="94"/>
        <v/>
      </c>
      <c r="U115" s="264" t="str">
        <f t="shared" si="89"/>
        <v/>
      </c>
      <c r="V115" s="264" t="str">
        <f t="shared" si="89"/>
        <v/>
      </c>
      <c r="W115" s="264" t="str">
        <f t="shared" si="89"/>
        <v/>
      </c>
      <c r="X115" s="264" t="str">
        <f t="shared" si="89"/>
        <v/>
      </c>
      <c r="Y115" s="264" t="str">
        <f t="shared" si="95"/>
        <v/>
      </c>
      <c r="Z115" s="264" t="str">
        <f t="shared" si="95"/>
        <v/>
      </c>
      <c r="AA115" s="264" t="str">
        <f t="shared" si="95"/>
        <v/>
      </c>
      <c r="AB115" s="264" t="str">
        <f t="shared" si="95"/>
        <v/>
      </c>
      <c r="AC115" s="264" t="str">
        <f t="shared" si="89"/>
        <v/>
      </c>
      <c r="AD115" s="264" t="str">
        <f t="shared" si="91"/>
        <v/>
      </c>
      <c r="AE115" s="264" t="str">
        <f t="shared" si="91"/>
        <v/>
      </c>
      <c r="AF115" s="264" t="str">
        <f t="shared" si="91"/>
        <v/>
      </c>
      <c r="AG115" s="264" t="str">
        <f t="shared" si="89"/>
        <v/>
      </c>
      <c r="AH115" s="264" t="str">
        <f t="shared" si="89"/>
        <v/>
      </c>
      <c r="AI115" s="264" t="str">
        <f t="shared" si="89"/>
        <v/>
      </c>
      <c r="AJ115" s="264" t="str">
        <f t="shared" si="96"/>
        <v/>
      </c>
      <c r="AK115" s="264" t="str">
        <f t="shared" si="96"/>
        <v/>
      </c>
      <c r="AL115" s="264" t="str">
        <f t="shared" si="96"/>
        <v/>
      </c>
      <c r="AM115" s="264" t="str">
        <f t="shared" si="89"/>
        <v/>
      </c>
      <c r="AN115" s="264" t="str">
        <f t="shared" si="89"/>
        <v/>
      </c>
      <c r="AO115" s="264" t="str">
        <f t="shared" si="89"/>
        <v/>
      </c>
      <c r="AP115" s="264" t="str">
        <f t="shared" si="89"/>
        <v/>
      </c>
      <c r="AQ115" s="264" t="str">
        <f t="shared" si="89"/>
        <v/>
      </c>
      <c r="AR115" s="264" t="str">
        <f t="shared" si="89"/>
        <v/>
      </c>
      <c r="AS115" s="264" t="str">
        <f t="shared" si="89"/>
        <v/>
      </c>
      <c r="AT115" s="264" t="str">
        <f t="shared" si="89"/>
        <v/>
      </c>
      <c r="AU115" s="264" t="str">
        <f t="shared" si="89"/>
        <v/>
      </c>
    </row>
    <row r="116" spans="2:47" x14ac:dyDescent="0.25">
      <c r="B116" s="183">
        <v>7</v>
      </c>
      <c r="C116" s="264" t="str">
        <f t="shared" si="92"/>
        <v/>
      </c>
      <c r="G116" s="264" t="str">
        <f t="shared" si="89"/>
        <v/>
      </c>
      <c r="H116" s="264" t="str">
        <f t="shared" si="89"/>
        <v/>
      </c>
      <c r="I116" s="264" t="str">
        <f t="shared" si="89"/>
        <v/>
      </c>
      <c r="J116" s="264" t="str">
        <f t="shared" si="90"/>
        <v/>
      </c>
      <c r="K116" s="264" t="str">
        <f t="shared" si="90"/>
        <v/>
      </c>
      <c r="L116" s="264" t="str">
        <f t="shared" si="89"/>
        <v/>
      </c>
      <c r="M116" s="264" t="str">
        <f t="shared" si="89"/>
        <v/>
      </c>
      <c r="N116" s="264" t="str">
        <f t="shared" si="93"/>
        <v/>
      </c>
      <c r="O116" s="264" t="str">
        <f t="shared" si="89"/>
        <v/>
      </c>
      <c r="P116" s="264" t="str">
        <f t="shared" si="89"/>
        <v/>
      </c>
      <c r="Q116" s="264" t="str">
        <f t="shared" si="89"/>
        <v/>
      </c>
      <c r="R116" s="264" t="str">
        <f t="shared" si="89"/>
        <v/>
      </c>
      <c r="S116" s="264" t="str">
        <f t="shared" si="94"/>
        <v/>
      </c>
      <c r="T116" s="264" t="str">
        <f t="shared" si="94"/>
        <v/>
      </c>
      <c r="U116" s="264" t="str">
        <f t="shared" si="89"/>
        <v/>
      </c>
      <c r="V116" s="264" t="str">
        <f t="shared" si="89"/>
        <v/>
      </c>
      <c r="W116" s="264" t="str">
        <f t="shared" si="89"/>
        <v/>
      </c>
      <c r="X116" s="264" t="str">
        <f t="shared" si="89"/>
        <v/>
      </c>
      <c r="Y116" s="264" t="str">
        <f t="shared" si="95"/>
        <v/>
      </c>
      <c r="Z116" s="264" t="str">
        <f t="shared" si="95"/>
        <v/>
      </c>
      <c r="AA116" s="264" t="str">
        <f t="shared" si="95"/>
        <v/>
      </c>
      <c r="AB116" s="264" t="str">
        <f t="shared" si="95"/>
        <v/>
      </c>
      <c r="AC116" s="264" t="str">
        <f t="shared" si="89"/>
        <v/>
      </c>
      <c r="AD116" s="264" t="str">
        <f t="shared" si="91"/>
        <v/>
      </c>
      <c r="AE116" s="264" t="str">
        <f t="shared" si="91"/>
        <v/>
      </c>
      <c r="AF116" s="264" t="str">
        <f t="shared" si="91"/>
        <v/>
      </c>
      <c r="AG116" s="264" t="str">
        <f t="shared" si="89"/>
        <v/>
      </c>
      <c r="AH116" s="264" t="str">
        <f t="shared" si="89"/>
        <v/>
      </c>
      <c r="AI116" s="264" t="str">
        <f t="shared" si="89"/>
        <v/>
      </c>
      <c r="AJ116" s="264" t="str">
        <f t="shared" si="96"/>
        <v/>
      </c>
      <c r="AK116" s="264" t="str">
        <f t="shared" si="96"/>
        <v/>
      </c>
      <c r="AL116" s="264" t="str">
        <f t="shared" si="96"/>
        <v/>
      </c>
      <c r="AM116" s="264" t="str">
        <f t="shared" si="89"/>
        <v/>
      </c>
      <c r="AN116" s="264" t="str">
        <f t="shared" si="89"/>
        <v/>
      </c>
      <c r="AO116" s="264" t="str">
        <f t="shared" si="89"/>
        <v/>
      </c>
      <c r="AP116" s="264" t="str">
        <f t="shared" si="89"/>
        <v/>
      </c>
      <c r="AQ116" s="264" t="str">
        <f t="shared" si="89"/>
        <v/>
      </c>
      <c r="AR116" s="264" t="str">
        <f t="shared" si="89"/>
        <v/>
      </c>
      <c r="AS116" s="264" t="str">
        <f t="shared" si="89"/>
        <v/>
      </c>
      <c r="AT116" s="264" t="str">
        <f t="shared" si="89"/>
        <v/>
      </c>
      <c r="AU116" s="264" t="str">
        <f t="shared" si="89"/>
        <v/>
      </c>
    </row>
    <row r="117" spans="2:47" x14ac:dyDescent="0.25">
      <c r="B117" s="183">
        <v>8</v>
      </c>
      <c r="C117" s="264" t="str">
        <f t="shared" si="92"/>
        <v/>
      </c>
      <c r="G117" s="264" t="str">
        <f t="shared" si="89"/>
        <v/>
      </c>
      <c r="H117" s="264" t="str">
        <f t="shared" si="89"/>
        <v/>
      </c>
      <c r="I117" s="264" t="str">
        <f t="shared" si="89"/>
        <v/>
      </c>
      <c r="J117" s="264" t="str">
        <f t="shared" si="90"/>
        <v/>
      </c>
      <c r="K117" s="264" t="str">
        <f t="shared" si="90"/>
        <v/>
      </c>
      <c r="L117" s="264" t="str">
        <f t="shared" si="89"/>
        <v/>
      </c>
      <c r="M117" s="264" t="str">
        <f t="shared" si="89"/>
        <v/>
      </c>
      <c r="N117" s="264" t="str">
        <f t="shared" si="93"/>
        <v/>
      </c>
      <c r="O117" s="264" t="str">
        <f t="shared" si="89"/>
        <v/>
      </c>
      <c r="P117" s="264" t="str">
        <f t="shared" si="89"/>
        <v/>
      </c>
      <c r="Q117" s="264" t="str">
        <f t="shared" si="89"/>
        <v/>
      </c>
      <c r="R117" s="264" t="str">
        <f t="shared" si="89"/>
        <v/>
      </c>
      <c r="S117" s="264" t="str">
        <f t="shared" si="94"/>
        <v/>
      </c>
      <c r="T117" s="264" t="str">
        <f t="shared" si="94"/>
        <v/>
      </c>
      <c r="U117" s="264" t="str">
        <f t="shared" si="89"/>
        <v/>
      </c>
      <c r="V117" s="264" t="str">
        <f t="shared" si="89"/>
        <v/>
      </c>
      <c r="W117" s="264" t="str">
        <f t="shared" si="89"/>
        <v/>
      </c>
      <c r="X117" s="264" t="str">
        <f t="shared" si="89"/>
        <v/>
      </c>
      <c r="Y117" s="264" t="str">
        <f t="shared" si="95"/>
        <v/>
      </c>
      <c r="Z117" s="264" t="str">
        <f t="shared" si="95"/>
        <v/>
      </c>
      <c r="AA117" s="264" t="str">
        <f t="shared" si="95"/>
        <v/>
      </c>
      <c r="AB117" s="264" t="str">
        <f t="shared" si="95"/>
        <v/>
      </c>
      <c r="AC117" s="264" t="str">
        <f t="shared" si="89"/>
        <v/>
      </c>
      <c r="AD117" s="264" t="str">
        <f t="shared" si="91"/>
        <v/>
      </c>
      <c r="AE117" s="264" t="str">
        <f t="shared" si="91"/>
        <v/>
      </c>
      <c r="AF117" s="264" t="str">
        <f t="shared" si="91"/>
        <v/>
      </c>
      <c r="AG117" s="264" t="str">
        <f t="shared" si="89"/>
        <v/>
      </c>
      <c r="AH117" s="264" t="str">
        <f t="shared" si="89"/>
        <v/>
      </c>
      <c r="AI117" s="264" t="str">
        <f t="shared" si="89"/>
        <v/>
      </c>
      <c r="AJ117" s="264" t="str">
        <f t="shared" si="96"/>
        <v/>
      </c>
      <c r="AK117" s="264" t="str">
        <f t="shared" si="96"/>
        <v/>
      </c>
      <c r="AL117" s="264" t="str">
        <f t="shared" si="96"/>
        <v/>
      </c>
      <c r="AM117" s="264" t="str">
        <f t="shared" si="89"/>
        <v/>
      </c>
      <c r="AN117" s="264" t="str">
        <f t="shared" si="89"/>
        <v/>
      </c>
      <c r="AO117" s="264" t="str">
        <f t="shared" si="89"/>
        <v/>
      </c>
      <c r="AP117" s="264" t="str">
        <f t="shared" si="89"/>
        <v/>
      </c>
      <c r="AQ117" s="264" t="str">
        <f t="shared" si="89"/>
        <v/>
      </c>
      <c r="AR117" s="264" t="str">
        <f t="shared" si="89"/>
        <v/>
      </c>
      <c r="AS117" s="264" t="str">
        <f t="shared" si="89"/>
        <v/>
      </c>
      <c r="AT117" s="264" t="str">
        <f t="shared" si="89"/>
        <v/>
      </c>
      <c r="AU117" s="264" t="str">
        <f t="shared" si="89"/>
        <v/>
      </c>
    </row>
    <row r="118" spans="2:47" x14ac:dyDescent="0.25">
      <c r="B118" s="183">
        <v>9</v>
      </c>
      <c r="C118" s="264" t="str">
        <f t="shared" si="92"/>
        <v/>
      </c>
      <c r="G118" s="264" t="str">
        <f t="shared" si="89"/>
        <v/>
      </c>
      <c r="H118" s="264" t="str">
        <f t="shared" si="89"/>
        <v/>
      </c>
      <c r="I118" s="264" t="str">
        <f t="shared" si="89"/>
        <v/>
      </c>
      <c r="J118" s="264" t="str">
        <f t="shared" si="90"/>
        <v/>
      </c>
      <c r="K118" s="264" t="str">
        <f t="shared" si="90"/>
        <v/>
      </c>
      <c r="L118" s="264" t="str">
        <f t="shared" si="89"/>
        <v/>
      </c>
      <c r="M118" s="264" t="str">
        <f t="shared" si="89"/>
        <v/>
      </c>
      <c r="N118" s="264" t="str">
        <f t="shared" si="93"/>
        <v/>
      </c>
      <c r="O118" s="264" t="str">
        <f t="shared" si="89"/>
        <v/>
      </c>
      <c r="P118" s="264" t="str">
        <f t="shared" si="89"/>
        <v/>
      </c>
      <c r="Q118" s="264" t="str">
        <f t="shared" si="89"/>
        <v/>
      </c>
      <c r="R118" s="264" t="str">
        <f t="shared" si="89"/>
        <v/>
      </c>
      <c r="S118" s="264" t="str">
        <f t="shared" si="94"/>
        <v/>
      </c>
      <c r="T118" s="264" t="str">
        <f t="shared" si="94"/>
        <v/>
      </c>
      <c r="U118" s="264" t="str">
        <f t="shared" si="89"/>
        <v/>
      </c>
      <c r="V118" s="264" t="str">
        <f t="shared" si="89"/>
        <v/>
      </c>
      <c r="W118" s="264" t="str">
        <f t="shared" si="89"/>
        <v/>
      </c>
      <c r="X118" s="264" t="str">
        <f t="shared" si="89"/>
        <v/>
      </c>
      <c r="Y118" s="264" t="str">
        <f t="shared" si="95"/>
        <v/>
      </c>
      <c r="Z118" s="264" t="str">
        <f t="shared" si="95"/>
        <v/>
      </c>
      <c r="AA118" s="264" t="str">
        <f t="shared" si="95"/>
        <v/>
      </c>
      <c r="AB118" s="264" t="str">
        <f t="shared" si="95"/>
        <v/>
      </c>
      <c r="AC118" s="264" t="str">
        <f t="shared" si="89"/>
        <v/>
      </c>
      <c r="AD118" s="264" t="str">
        <f t="shared" si="91"/>
        <v/>
      </c>
      <c r="AE118" s="264" t="str">
        <f t="shared" si="91"/>
        <v/>
      </c>
      <c r="AF118" s="264" t="str">
        <f t="shared" si="91"/>
        <v/>
      </c>
      <c r="AG118" s="264" t="str">
        <f t="shared" si="89"/>
        <v/>
      </c>
      <c r="AH118" s="264" t="str">
        <f t="shared" si="89"/>
        <v/>
      </c>
      <c r="AI118" s="264" t="str">
        <f t="shared" si="89"/>
        <v/>
      </c>
      <c r="AJ118" s="264" t="str">
        <f t="shared" si="96"/>
        <v/>
      </c>
      <c r="AK118" s="264" t="str">
        <f t="shared" si="96"/>
        <v/>
      </c>
      <c r="AL118" s="264" t="str">
        <f t="shared" si="96"/>
        <v/>
      </c>
      <c r="AM118" s="264" t="str">
        <f t="shared" si="89"/>
        <v/>
      </c>
      <c r="AN118" s="264" t="str">
        <f t="shared" si="89"/>
        <v/>
      </c>
      <c r="AO118" s="264" t="str">
        <f t="shared" si="89"/>
        <v/>
      </c>
      <c r="AP118" s="264" t="str">
        <f t="shared" si="89"/>
        <v/>
      </c>
      <c r="AQ118" s="264" t="str">
        <f t="shared" si="89"/>
        <v/>
      </c>
      <c r="AR118" s="264" t="str">
        <f t="shared" si="89"/>
        <v/>
      </c>
      <c r="AS118" s="264" t="str">
        <f t="shared" si="89"/>
        <v/>
      </c>
      <c r="AT118" s="264" t="str">
        <f t="shared" si="89"/>
        <v/>
      </c>
      <c r="AU118" s="264" t="str">
        <f t="shared" si="89"/>
        <v/>
      </c>
    </row>
    <row r="119" spans="2:47" x14ac:dyDescent="0.25">
      <c r="B119" s="183">
        <v>10</v>
      </c>
      <c r="C119" s="264" t="str">
        <f t="shared" si="92"/>
        <v/>
      </c>
      <c r="G119" s="264" t="str">
        <f t="shared" si="89"/>
        <v/>
      </c>
      <c r="H119" s="264" t="str">
        <f t="shared" si="89"/>
        <v/>
      </c>
      <c r="I119" s="264" t="str">
        <f t="shared" si="89"/>
        <v/>
      </c>
      <c r="J119" s="264" t="str">
        <f t="shared" si="90"/>
        <v/>
      </c>
      <c r="K119" s="264" t="str">
        <f t="shared" si="90"/>
        <v/>
      </c>
      <c r="L119" s="264" t="str">
        <f t="shared" si="89"/>
        <v/>
      </c>
      <c r="M119" s="264" t="str">
        <f t="shared" si="89"/>
        <v/>
      </c>
      <c r="N119" s="264" t="str">
        <f t="shared" si="93"/>
        <v/>
      </c>
      <c r="O119" s="264" t="str">
        <f t="shared" si="89"/>
        <v/>
      </c>
      <c r="P119" s="264" t="str">
        <f t="shared" si="89"/>
        <v/>
      </c>
      <c r="Q119" s="264" t="str">
        <f t="shared" si="89"/>
        <v/>
      </c>
      <c r="R119" s="264" t="str">
        <f t="shared" si="89"/>
        <v/>
      </c>
      <c r="S119" s="264" t="str">
        <f t="shared" si="94"/>
        <v/>
      </c>
      <c r="T119" s="264" t="str">
        <f t="shared" si="94"/>
        <v/>
      </c>
      <c r="U119" s="264" t="str">
        <f t="shared" si="89"/>
        <v/>
      </c>
      <c r="V119" s="264" t="str">
        <f t="shared" si="89"/>
        <v/>
      </c>
      <c r="W119" s="264" t="str">
        <f t="shared" si="89"/>
        <v/>
      </c>
      <c r="X119" s="264" t="str">
        <f t="shared" si="89"/>
        <v/>
      </c>
      <c r="Y119" s="264" t="str">
        <f t="shared" si="95"/>
        <v/>
      </c>
      <c r="Z119" s="264" t="str">
        <f t="shared" si="95"/>
        <v/>
      </c>
      <c r="AA119" s="264" t="str">
        <f t="shared" si="95"/>
        <v/>
      </c>
      <c r="AB119" s="264" t="str">
        <f t="shared" si="95"/>
        <v/>
      </c>
      <c r="AC119" s="264" t="str">
        <f t="shared" si="89"/>
        <v/>
      </c>
      <c r="AD119" s="264" t="str">
        <f t="shared" si="91"/>
        <v/>
      </c>
      <c r="AE119" s="264" t="str">
        <f t="shared" si="91"/>
        <v/>
      </c>
      <c r="AF119" s="264" t="str">
        <f t="shared" si="91"/>
        <v/>
      </c>
      <c r="AG119" s="264" t="str">
        <f t="shared" si="89"/>
        <v/>
      </c>
      <c r="AH119" s="264" t="str">
        <f t="shared" si="89"/>
        <v/>
      </c>
      <c r="AI119" s="264" t="str">
        <f t="shared" si="89"/>
        <v/>
      </c>
      <c r="AJ119" s="264" t="str">
        <f t="shared" si="96"/>
        <v/>
      </c>
      <c r="AK119" s="264" t="str">
        <f t="shared" si="96"/>
        <v/>
      </c>
      <c r="AL119" s="264" t="str">
        <f t="shared" si="96"/>
        <v/>
      </c>
      <c r="AM119" s="264" t="str">
        <f t="shared" si="89"/>
        <v/>
      </c>
      <c r="AN119" s="264" t="str">
        <f t="shared" si="89"/>
        <v/>
      </c>
      <c r="AO119" s="264" t="str">
        <f t="shared" si="89"/>
        <v/>
      </c>
      <c r="AP119" s="264" t="str">
        <f t="shared" si="89"/>
        <v/>
      </c>
      <c r="AQ119" s="264" t="str">
        <f>AQ14</f>
        <v/>
      </c>
      <c r="AR119" s="264" t="str">
        <f>AR14</f>
        <v/>
      </c>
      <c r="AS119" s="264" t="str">
        <f>AS14</f>
        <v/>
      </c>
      <c r="AT119" s="264" t="str">
        <f>AT14</f>
        <v/>
      </c>
      <c r="AU119" s="264" t="str">
        <f>AU14</f>
        <v/>
      </c>
    </row>
    <row r="120" spans="2:47" x14ac:dyDescent="0.25">
      <c r="B120" s="183">
        <v>11</v>
      </c>
      <c r="C120" s="264" t="str">
        <f t="shared" si="92"/>
        <v/>
      </c>
      <c r="G120" s="264" t="str">
        <f t="shared" ref="G120:AU129" si="97">G15</f>
        <v/>
      </c>
      <c r="H120" s="264" t="str">
        <f t="shared" si="97"/>
        <v/>
      </c>
      <c r="I120" s="264" t="str">
        <f t="shared" si="97"/>
        <v/>
      </c>
      <c r="J120" s="264" t="str">
        <f t="shared" si="90"/>
        <v/>
      </c>
      <c r="K120" s="264" t="str">
        <f t="shared" si="90"/>
        <v/>
      </c>
      <c r="L120" s="264" t="str">
        <f t="shared" si="97"/>
        <v/>
      </c>
      <c r="M120" s="264" t="str">
        <f t="shared" si="97"/>
        <v/>
      </c>
      <c r="N120" s="264" t="str">
        <f t="shared" si="93"/>
        <v/>
      </c>
      <c r="O120" s="264" t="str">
        <f t="shared" si="97"/>
        <v/>
      </c>
      <c r="P120" s="264" t="str">
        <f t="shared" si="97"/>
        <v/>
      </c>
      <c r="Q120" s="264" t="str">
        <f t="shared" si="97"/>
        <v/>
      </c>
      <c r="R120" s="264" t="str">
        <f t="shared" si="97"/>
        <v/>
      </c>
      <c r="S120" s="264" t="str">
        <f t="shared" si="94"/>
        <v/>
      </c>
      <c r="T120" s="264" t="str">
        <f t="shared" si="94"/>
        <v/>
      </c>
      <c r="U120" s="264" t="str">
        <f t="shared" si="97"/>
        <v/>
      </c>
      <c r="V120" s="264" t="str">
        <f t="shared" si="97"/>
        <v/>
      </c>
      <c r="W120" s="264" t="str">
        <f t="shared" si="97"/>
        <v/>
      </c>
      <c r="X120" s="264" t="str">
        <f t="shared" si="97"/>
        <v/>
      </c>
      <c r="Y120" s="264" t="str">
        <f t="shared" si="95"/>
        <v/>
      </c>
      <c r="Z120" s="264" t="str">
        <f t="shared" si="95"/>
        <v/>
      </c>
      <c r="AA120" s="264" t="str">
        <f t="shared" si="95"/>
        <v/>
      </c>
      <c r="AB120" s="264" t="str">
        <f t="shared" si="95"/>
        <v/>
      </c>
      <c r="AC120" s="264" t="str">
        <f t="shared" si="97"/>
        <v/>
      </c>
      <c r="AD120" s="264" t="str">
        <f t="shared" si="91"/>
        <v/>
      </c>
      <c r="AE120" s="264" t="str">
        <f t="shared" si="91"/>
        <v/>
      </c>
      <c r="AF120" s="264" t="str">
        <f t="shared" si="91"/>
        <v/>
      </c>
      <c r="AG120" s="264" t="str">
        <f t="shared" si="97"/>
        <v/>
      </c>
      <c r="AH120" s="264" t="str">
        <f t="shared" si="97"/>
        <v/>
      </c>
      <c r="AI120" s="264" t="str">
        <f t="shared" si="97"/>
        <v/>
      </c>
      <c r="AJ120" s="264" t="str">
        <f t="shared" si="96"/>
        <v/>
      </c>
      <c r="AK120" s="264" t="str">
        <f t="shared" si="96"/>
        <v/>
      </c>
      <c r="AL120" s="264" t="str">
        <f t="shared" si="96"/>
        <v/>
      </c>
      <c r="AM120" s="264" t="str">
        <f t="shared" si="97"/>
        <v/>
      </c>
      <c r="AN120" s="264" t="str">
        <f t="shared" si="97"/>
        <v/>
      </c>
      <c r="AO120" s="264" t="str">
        <f t="shared" si="97"/>
        <v/>
      </c>
      <c r="AP120" s="264" t="str">
        <f t="shared" si="97"/>
        <v/>
      </c>
      <c r="AQ120" s="264" t="str">
        <f t="shared" si="97"/>
        <v/>
      </c>
      <c r="AR120" s="264" t="str">
        <f t="shared" si="97"/>
        <v/>
      </c>
      <c r="AS120" s="264" t="str">
        <f t="shared" si="97"/>
        <v/>
      </c>
      <c r="AT120" s="264" t="str">
        <f t="shared" si="97"/>
        <v/>
      </c>
      <c r="AU120" s="264" t="str">
        <f t="shared" si="97"/>
        <v/>
      </c>
    </row>
    <row r="121" spans="2:47" x14ac:dyDescent="0.25">
      <c r="B121" s="183">
        <v>12</v>
      </c>
      <c r="C121" s="264" t="str">
        <f t="shared" si="92"/>
        <v/>
      </c>
      <c r="G121" s="264" t="str">
        <f t="shared" si="97"/>
        <v/>
      </c>
      <c r="H121" s="264" t="str">
        <f t="shared" si="97"/>
        <v/>
      </c>
      <c r="I121" s="264" t="str">
        <f t="shared" si="97"/>
        <v/>
      </c>
      <c r="J121" s="264" t="str">
        <f t="shared" si="90"/>
        <v/>
      </c>
      <c r="K121" s="264" t="str">
        <f t="shared" si="90"/>
        <v/>
      </c>
      <c r="L121" s="264" t="str">
        <f t="shared" si="97"/>
        <v/>
      </c>
      <c r="M121" s="264" t="str">
        <f t="shared" si="97"/>
        <v/>
      </c>
      <c r="N121" s="264" t="str">
        <f t="shared" si="93"/>
        <v/>
      </c>
      <c r="O121" s="264" t="str">
        <f t="shared" si="97"/>
        <v/>
      </c>
      <c r="P121" s="264" t="str">
        <f t="shared" si="97"/>
        <v/>
      </c>
      <c r="Q121" s="264" t="str">
        <f t="shared" si="97"/>
        <v/>
      </c>
      <c r="R121" s="264" t="str">
        <f t="shared" si="97"/>
        <v/>
      </c>
      <c r="S121" s="264" t="str">
        <f t="shared" si="94"/>
        <v/>
      </c>
      <c r="T121" s="264" t="str">
        <f t="shared" si="94"/>
        <v/>
      </c>
      <c r="U121" s="264" t="str">
        <f t="shared" si="97"/>
        <v/>
      </c>
      <c r="V121" s="264" t="str">
        <f t="shared" si="97"/>
        <v/>
      </c>
      <c r="W121" s="264" t="str">
        <f t="shared" si="97"/>
        <v/>
      </c>
      <c r="X121" s="264" t="str">
        <f t="shared" si="97"/>
        <v/>
      </c>
      <c r="Y121" s="264" t="str">
        <f t="shared" si="95"/>
        <v/>
      </c>
      <c r="Z121" s="264" t="str">
        <f t="shared" si="95"/>
        <v/>
      </c>
      <c r="AA121" s="264" t="str">
        <f t="shared" si="95"/>
        <v/>
      </c>
      <c r="AB121" s="264" t="str">
        <f t="shared" si="95"/>
        <v/>
      </c>
      <c r="AC121" s="264" t="str">
        <f t="shared" si="97"/>
        <v/>
      </c>
      <c r="AD121" s="264" t="str">
        <f t="shared" si="91"/>
        <v/>
      </c>
      <c r="AE121" s="264" t="str">
        <f t="shared" si="91"/>
        <v/>
      </c>
      <c r="AF121" s="264" t="str">
        <f t="shared" si="91"/>
        <v/>
      </c>
      <c r="AG121" s="264" t="str">
        <f t="shared" si="97"/>
        <v/>
      </c>
      <c r="AH121" s="264" t="str">
        <f t="shared" si="97"/>
        <v/>
      </c>
      <c r="AI121" s="264" t="str">
        <f t="shared" si="97"/>
        <v/>
      </c>
      <c r="AJ121" s="264" t="str">
        <f t="shared" si="96"/>
        <v/>
      </c>
      <c r="AK121" s="264" t="str">
        <f t="shared" si="96"/>
        <v/>
      </c>
      <c r="AL121" s="264" t="str">
        <f t="shared" si="96"/>
        <v/>
      </c>
      <c r="AM121" s="264" t="str">
        <f t="shared" si="97"/>
        <v/>
      </c>
      <c r="AN121" s="264" t="str">
        <f t="shared" si="97"/>
        <v/>
      </c>
      <c r="AO121" s="264" t="str">
        <f t="shared" si="97"/>
        <v/>
      </c>
      <c r="AP121" s="264" t="str">
        <f t="shared" si="97"/>
        <v/>
      </c>
      <c r="AQ121" s="264" t="str">
        <f t="shared" si="97"/>
        <v/>
      </c>
      <c r="AR121" s="264" t="str">
        <f t="shared" si="97"/>
        <v/>
      </c>
      <c r="AS121" s="264" t="str">
        <f t="shared" si="97"/>
        <v/>
      </c>
      <c r="AT121" s="264" t="str">
        <f t="shared" si="97"/>
        <v/>
      </c>
      <c r="AU121" s="264" t="str">
        <f t="shared" si="97"/>
        <v/>
      </c>
    </row>
    <row r="122" spans="2:47" x14ac:dyDescent="0.25">
      <c r="B122" s="183">
        <v>13</v>
      </c>
      <c r="C122" s="264" t="str">
        <f t="shared" si="92"/>
        <v/>
      </c>
      <c r="G122" s="264" t="str">
        <f t="shared" si="97"/>
        <v/>
      </c>
      <c r="H122" s="264" t="str">
        <f t="shared" si="97"/>
        <v/>
      </c>
      <c r="I122" s="264" t="str">
        <f t="shared" si="97"/>
        <v/>
      </c>
      <c r="J122" s="264" t="str">
        <f t="shared" si="90"/>
        <v/>
      </c>
      <c r="K122" s="264" t="str">
        <f t="shared" si="90"/>
        <v/>
      </c>
      <c r="L122" s="264" t="str">
        <f t="shared" si="97"/>
        <v/>
      </c>
      <c r="M122" s="264" t="str">
        <f t="shared" si="97"/>
        <v/>
      </c>
      <c r="N122" s="264" t="str">
        <f t="shared" si="93"/>
        <v/>
      </c>
      <c r="O122" s="264" t="str">
        <f t="shared" si="97"/>
        <v/>
      </c>
      <c r="P122" s="264" t="str">
        <f t="shared" si="97"/>
        <v/>
      </c>
      <c r="Q122" s="264" t="str">
        <f t="shared" si="97"/>
        <v/>
      </c>
      <c r="R122" s="264" t="str">
        <f t="shared" si="97"/>
        <v/>
      </c>
      <c r="S122" s="264" t="str">
        <f t="shared" si="94"/>
        <v/>
      </c>
      <c r="T122" s="264" t="str">
        <f t="shared" si="94"/>
        <v/>
      </c>
      <c r="U122" s="264" t="str">
        <f t="shared" si="97"/>
        <v/>
      </c>
      <c r="V122" s="264" t="str">
        <f t="shared" si="97"/>
        <v/>
      </c>
      <c r="W122" s="264" t="str">
        <f t="shared" si="97"/>
        <v/>
      </c>
      <c r="X122" s="264" t="str">
        <f t="shared" si="97"/>
        <v/>
      </c>
      <c r="Y122" s="264" t="str">
        <f t="shared" si="95"/>
        <v/>
      </c>
      <c r="Z122" s="264" t="str">
        <f t="shared" si="95"/>
        <v/>
      </c>
      <c r="AA122" s="264" t="str">
        <f t="shared" si="95"/>
        <v/>
      </c>
      <c r="AB122" s="264" t="str">
        <f t="shared" si="95"/>
        <v/>
      </c>
      <c r="AC122" s="264" t="str">
        <f t="shared" si="97"/>
        <v/>
      </c>
      <c r="AD122" s="264" t="str">
        <f t="shared" si="91"/>
        <v/>
      </c>
      <c r="AE122" s="264" t="str">
        <f t="shared" si="91"/>
        <v/>
      </c>
      <c r="AF122" s="264" t="str">
        <f t="shared" si="91"/>
        <v/>
      </c>
      <c r="AG122" s="264" t="str">
        <f t="shared" si="97"/>
        <v/>
      </c>
      <c r="AH122" s="264" t="str">
        <f t="shared" si="97"/>
        <v/>
      </c>
      <c r="AI122" s="264" t="str">
        <f t="shared" si="97"/>
        <v/>
      </c>
      <c r="AJ122" s="264" t="str">
        <f t="shared" si="96"/>
        <v/>
      </c>
      <c r="AK122" s="264" t="str">
        <f t="shared" si="96"/>
        <v/>
      </c>
      <c r="AL122" s="264" t="str">
        <f t="shared" si="96"/>
        <v/>
      </c>
      <c r="AM122" s="264" t="str">
        <f t="shared" si="97"/>
        <v/>
      </c>
      <c r="AN122" s="264" t="str">
        <f t="shared" si="97"/>
        <v/>
      </c>
      <c r="AO122" s="264" t="str">
        <f t="shared" si="97"/>
        <v/>
      </c>
      <c r="AP122" s="264" t="str">
        <f t="shared" si="97"/>
        <v/>
      </c>
      <c r="AQ122" s="264" t="str">
        <f t="shared" si="97"/>
        <v/>
      </c>
      <c r="AR122" s="264" t="str">
        <f t="shared" si="97"/>
        <v/>
      </c>
      <c r="AS122" s="264" t="str">
        <f t="shared" si="97"/>
        <v/>
      </c>
      <c r="AT122" s="264" t="str">
        <f t="shared" si="97"/>
        <v/>
      </c>
      <c r="AU122" s="264" t="str">
        <f t="shared" si="97"/>
        <v/>
      </c>
    </row>
    <row r="123" spans="2:47" x14ac:dyDescent="0.25">
      <c r="B123" s="183">
        <v>14</v>
      </c>
      <c r="C123" s="264" t="str">
        <f t="shared" si="92"/>
        <v/>
      </c>
      <c r="G123" s="264" t="str">
        <f t="shared" si="97"/>
        <v/>
      </c>
      <c r="H123" s="264" t="str">
        <f t="shared" si="97"/>
        <v/>
      </c>
      <c r="I123" s="264" t="str">
        <f t="shared" si="97"/>
        <v/>
      </c>
      <c r="J123" s="264" t="str">
        <f t="shared" si="90"/>
        <v/>
      </c>
      <c r="K123" s="264" t="str">
        <f t="shared" si="90"/>
        <v/>
      </c>
      <c r="L123" s="264" t="str">
        <f t="shared" si="97"/>
        <v/>
      </c>
      <c r="M123" s="264" t="str">
        <f t="shared" si="97"/>
        <v/>
      </c>
      <c r="N123" s="264" t="str">
        <f t="shared" si="93"/>
        <v/>
      </c>
      <c r="O123" s="264" t="str">
        <f t="shared" si="97"/>
        <v/>
      </c>
      <c r="P123" s="264" t="str">
        <f t="shared" si="97"/>
        <v/>
      </c>
      <c r="Q123" s="264" t="str">
        <f t="shared" si="97"/>
        <v/>
      </c>
      <c r="R123" s="264" t="str">
        <f t="shared" si="97"/>
        <v/>
      </c>
      <c r="S123" s="264" t="str">
        <f t="shared" si="94"/>
        <v/>
      </c>
      <c r="T123" s="264" t="str">
        <f t="shared" si="94"/>
        <v/>
      </c>
      <c r="U123" s="264" t="str">
        <f t="shared" si="97"/>
        <v/>
      </c>
      <c r="V123" s="264" t="str">
        <f t="shared" si="97"/>
        <v/>
      </c>
      <c r="W123" s="264" t="str">
        <f t="shared" si="97"/>
        <v/>
      </c>
      <c r="X123" s="264" t="str">
        <f t="shared" si="97"/>
        <v/>
      </c>
      <c r="Y123" s="264" t="str">
        <f t="shared" si="95"/>
        <v/>
      </c>
      <c r="Z123" s="264" t="str">
        <f t="shared" si="95"/>
        <v/>
      </c>
      <c r="AA123" s="264" t="str">
        <f t="shared" si="95"/>
        <v/>
      </c>
      <c r="AB123" s="264" t="str">
        <f t="shared" si="95"/>
        <v/>
      </c>
      <c r="AC123" s="264" t="str">
        <f t="shared" si="97"/>
        <v/>
      </c>
      <c r="AD123" s="264" t="str">
        <f t="shared" si="91"/>
        <v/>
      </c>
      <c r="AE123" s="264" t="str">
        <f t="shared" si="91"/>
        <v/>
      </c>
      <c r="AF123" s="264" t="str">
        <f t="shared" si="91"/>
        <v/>
      </c>
      <c r="AG123" s="264" t="str">
        <f t="shared" si="97"/>
        <v/>
      </c>
      <c r="AH123" s="264" t="str">
        <f t="shared" si="97"/>
        <v/>
      </c>
      <c r="AI123" s="264" t="str">
        <f t="shared" si="97"/>
        <v/>
      </c>
      <c r="AJ123" s="264" t="str">
        <f t="shared" si="96"/>
        <v/>
      </c>
      <c r="AK123" s="264" t="str">
        <f t="shared" si="96"/>
        <v/>
      </c>
      <c r="AL123" s="264" t="str">
        <f t="shared" si="96"/>
        <v/>
      </c>
      <c r="AM123" s="264" t="str">
        <f t="shared" si="97"/>
        <v/>
      </c>
      <c r="AN123" s="264" t="str">
        <f t="shared" si="97"/>
        <v/>
      </c>
      <c r="AO123" s="264" t="str">
        <f t="shared" si="97"/>
        <v/>
      </c>
      <c r="AP123" s="264" t="str">
        <f t="shared" si="97"/>
        <v/>
      </c>
      <c r="AQ123" s="264" t="str">
        <f t="shared" si="97"/>
        <v/>
      </c>
      <c r="AR123" s="264" t="str">
        <f t="shared" si="97"/>
        <v/>
      </c>
      <c r="AS123" s="264" t="str">
        <f t="shared" si="97"/>
        <v/>
      </c>
      <c r="AT123" s="264" t="str">
        <f t="shared" si="97"/>
        <v/>
      </c>
      <c r="AU123" s="264" t="str">
        <f t="shared" si="97"/>
        <v/>
      </c>
    </row>
    <row r="124" spans="2:47" x14ac:dyDescent="0.25">
      <c r="B124" s="183">
        <v>15</v>
      </c>
      <c r="C124" s="264" t="str">
        <f t="shared" si="92"/>
        <v/>
      </c>
      <c r="G124" s="264" t="str">
        <f t="shared" si="97"/>
        <v/>
      </c>
      <c r="H124" s="264" t="str">
        <f t="shared" si="97"/>
        <v/>
      </c>
      <c r="I124" s="264" t="str">
        <f t="shared" si="97"/>
        <v/>
      </c>
      <c r="J124" s="264" t="str">
        <f t="shared" si="90"/>
        <v/>
      </c>
      <c r="K124" s="264" t="str">
        <f t="shared" si="90"/>
        <v/>
      </c>
      <c r="L124" s="264" t="str">
        <f t="shared" si="97"/>
        <v/>
      </c>
      <c r="M124" s="264" t="str">
        <f t="shared" si="97"/>
        <v/>
      </c>
      <c r="N124" s="264" t="str">
        <f t="shared" si="93"/>
        <v/>
      </c>
      <c r="O124" s="264" t="str">
        <f t="shared" si="97"/>
        <v/>
      </c>
      <c r="P124" s="264" t="str">
        <f t="shared" si="97"/>
        <v/>
      </c>
      <c r="Q124" s="264" t="str">
        <f t="shared" si="97"/>
        <v/>
      </c>
      <c r="R124" s="264" t="str">
        <f t="shared" si="97"/>
        <v/>
      </c>
      <c r="S124" s="264" t="str">
        <f t="shared" si="94"/>
        <v/>
      </c>
      <c r="T124" s="264" t="str">
        <f t="shared" si="94"/>
        <v/>
      </c>
      <c r="U124" s="264" t="str">
        <f t="shared" si="97"/>
        <v/>
      </c>
      <c r="V124" s="264" t="str">
        <f t="shared" si="97"/>
        <v/>
      </c>
      <c r="W124" s="264" t="str">
        <f t="shared" si="97"/>
        <v/>
      </c>
      <c r="X124" s="264" t="str">
        <f t="shared" si="97"/>
        <v/>
      </c>
      <c r="Y124" s="264" t="str">
        <f t="shared" si="95"/>
        <v/>
      </c>
      <c r="Z124" s="264" t="str">
        <f t="shared" si="95"/>
        <v/>
      </c>
      <c r="AA124" s="264" t="str">
        <f t="shared" si="95"/>
        <v/>
      </c>
      <c r="AB124" s="264" t="str">
        <f t="shared" si="95"/>
        <v/>
      </c>
      <c r="AC124" s="264" t="str">
        <f t="shared" si="97"/>
        <v/>
      </c>
      <c r="AD124" s="264" t="str">
        <f t="shared" si="91"/>
        <v/>
      </c>
      <c r="AE124" s="264" t="str">
        <f t="shared" si="91"/>
        <v/>
      </c>
      <c r="AF124" s="264" t="str">
        <f t="shared" si="91"/>
        <v/>
      </c>
      <c r="AG124" s="264" t="str">
        <f t="shared" si="97"/>
        <v/>
      </c>
      <c r="AH124" s="264" t="str">
        <f t="shared" si="97"/>
        <v/>
      </c>
      <c r="AI124" s="264" t="str">
        <f t="shared" si="97"/>
        <v/>
      </c>
      <c r="AJ124" s="264" t="str">
        <f t="shared" si="96"/>
        <v/>
      </c>
      <c r="AK124" s="264" t="str">
        <f t="shared" si="96"/>
        <v/>
      </c>
      <c r="AL124" s="264" t="str">
        <f t="shared" si="96"/>
        <v/>
      </c>
      <c r="AM124" s="264" t="str">
        <f t="shared" si="97"/>
        <v/>
      </c>
      <c r="AN124" s="264" t="str">
        <f t="shared" si="97"/>
        <v/>
      </c>
      <c r="AO124" s="264" t="str">
        <f t="shared" si="97"/>
        <v/>
      </c>
      <c r="AP124" s="264" t="str">
        <f t="shared" si="97"/>
        <v/>
      </c>
      <c r="AQ124" s="264" t="str">
        <f t="shared" si="97"/>
        <v/>
      </c>
      <c r="AR124" s="264" t="str">
        <f t="shared" si="97"/>
        <v/>
      </c>
      <c r="AS124" s="264" t="str">
        <f t="shared" si="97"/>
        <v/>
      </c>
      <c r="AT124" s="264" t="str">
        <f t="shared" si="97"/>
        <v/>
      </c>
      <c r="AU124" s="264" t="str">
        <f t="shared" si="97"/>
        <v/>
      </c>
    </row>
    <row r="125" spans="2:47" x14ac:dyDescent="0.25">
      <c r="B125" s="183">
        <v>16</v>
      </c>
      <c r="C125" s="264" t="str">
        <f t="shared" si="92"/>
        <v/>
      </c>
      <c r="G125" s="264" t="str">
        <f t="shared" si="97"/>
        <v/>
      </c>
      <c r="H125" s="264" t="str">
        <f t="shared" si="97"/>
        <v/>
      </c>
      <c r="I125" s="264" t="str">
        <f t="shared" si="97"/>
        <v/>
      </c>
      <c r="J125" s="264" t="str">
        <f t="shared" si="90"/>
        <v/>
      </c>
      <c r="K125" s="264" t="str">
        <f t="shared" si="90"/>
        <v/>
      </c>
      <c r="L125" s="264" t="str">
        <f t="shared" si="97"/>
        <v/>
      </c>
      <c r="M125" s="264" t="str">
        <f t="shared" si="97"/>
        <v/>
      </c>
      <c r="N125" s="264" t="str">
        <f t="shared" si="93"/>
        <v/>
      </c>
      <c r="O125" s="264" t="str">
        <f t="shared" si="97"/>
        <v/>
      </c>
      <c r="P125" s="264" t="str">
        <f t="shared" si="97"/>
        <v/>
      </c>
      <c r="Q125" s="264" t="str">
        <f t="shared" si="97"/>
        <v/>
      </c>
      <c r="R125" s="264" t="str">
        <f t="shared" si="97"/>
        <v/>
      </c>
      <c r="S125" s="264" t="str">
        <f t="shared" si="94"/>
        <v/>
      </c>
      <c r="T125" s="264" t="str">
        <f t="shared" si="94"/>
        <v/>
      </c>
      <c r="U125" s="264" t="str">
        <f t="shared" si="97"/>
        <v/>
      </c>
      <c r="V125" s="264" t="str">
        <f t="shared" si="97"/>
        <v/>
      </c>
      <c r="W125" s="264" t="str">
        <f t="shared" si="97"/>
        <v/>
      </c>
      <c r="X125" s="264" t="str">
        <f t="shared" si="97"/>
        <v/>
      </c>
      <c r="Y125" s="264" t="str">
        <f t="shared" si="95"/>
        <v/>
      </c>
      <c r="Z125" s="264" t="str">
        <f t="shared" si="95"/>
        <v/>
      </c>
      <c r="AA125" s="264" t="str">
        <f t="shared" si="95"/>
        <v/>
      </c>
      <c r="AB125" s="264" t="str">
        <f t="shared" si="95"/>
        <v/>
      </c>
      <c r="AC125" s="264" t="str">
        <f t="shared" si="97"/>
        <v/>
      </c>
      <c r="AD125" s="264" t="str">
        <f t="shared" si="91"/>
        <v/>
      </c>
      <c r="AE125" s="264" t="str">
        <f t="shared" si="91"/>
        <v/>
      </c>
      <c r="AF125" s="264" t="str">
        <f t="shared" si="91"/>
        <v/>
      </c>
      <c r="AG125" s="264" t="str">
        <f t="shared" si="97"/>
        <v/>
      </c>
      <c r="AH125" s="264" t="str">
        <f t="shared" si="97"/>
        <v/>
      </c>
      <c r="AI125" s="264" t="str">
        <f t="shared" si="97"/>
        <v/>
      </c>
      <c r="AJ125" s="264" t="str">
        <f t="shared" si="96"/>
        <v/>
      </c>
      <c r="AK125" s="264" t="str">
        <f t="shared" si="96"/>
        <v/>
      </c>
      <c r="AL125" s="264" t="str">
        <f t="shared" si="96"/>
        <v/>
      </c>
      <c r="AM125" s="264" t="str">
        <f t="shared" si="97"/>
        <v/>
      </c>
      <c r="AN125" s="264" t="str">
        <f t="shared" si="97"/>
        <v/>
      </c>
      <c r="AO125" s="264" t="str">
        <f t="shared" si="97"/>
        <v/>
      </c>
      <c r="AP125" s="264" t="str">
        <f t="shared" si="97"/>
        <v/>
      </c>
      <c r="AQ125" s="264" t="str">
        <f t="shared" si="97"/>
        <v/>
      </c>
      <c r="AR125" s="264" t="str">
        <f t="shared" si="97"/>
        <v/>
      </c>
      <c r="AS125" s="264" t="str">
        <f t="shared" si="97"/>
        <v/>
      </c>
      <c r="AT125" s="264" t="str">
        <f t="shared" si="97"/>
        <v/>
      </c>
      <c r="AU125" s="264" t="str">
        <f t="shared" si="97"/>
        <v/>
      </c>
    </row>
    <row r="126" spans="2:47" x14ac:dyDescent="0.25">
      <c r="B126" s="183">
        <v>17</v>
      </c>
      <c r="C126" s="264" t="str">
        <f t="shared" si="92"/>
        <v/>
      </c>
      <c r="G126" s="264" t="str">
        <f t="shared" si="97"/>
        <v/>
      </c>
      <c r="H126" s="264" t="str">
        <f t="shared" si="97"/>
        <v/>
      </c>
      <c r="I126" s="264" t="str">
        <f t="shared" si="97"/>
        <v/>
      </c>
      <c r="J126" s="264" t="str">
        <f t="shared" ref="J126:K129" si="98">IF(J21="","",J21)</f>
        <v/>
      </c>
      <c r="K126" s="264" t="str">
        <f t="shared" si="98"/>
        <v/>
      </c>
      <c r="L126" s="264" t="str">
        <f t="shared" si="97"/>
        <v/>
      </c>
      <c r="M126" s="264" t="str">
        <f t="shared" si="97"/>
        <v/>
      </c>
      <c r="N126" s="264" t="str">
        <f t="shared" si="93"/>
        <v/>
      </c>
      <c r="O126" s="264" t="str">
        <f t="shared" si="97"/>
        <v/>
      </c>
      <c r="P126" s="264" t="str">
        <f t="shared" si="97"/>
        <v/>
      </c>
      <c r="Q126" s="264" t="str">
        <f t="shared" si="97"/>
        <v/>
      </c>
      <c r="R126" s="264" t="str">
        <f t="shared" si="97"/>
        <v/>
      </c>
      <c r="S126" s="264" t="str">
        <f t="shared" si="94"/>
        <v/>
      </c>
      <c r="T126" s="264" t="str">
        <f t="shared" si="94"/>
        <v/>
      </c>
      <c r="U126" s="264" t="str">
        <f t="shared" si="97"/>
        <v/>
      </c>
      <c r="V126" s="264" t="str">
        <f t="shared" si="97"/>
        <v/>
      </c>
      <c r="W126" s="264" t="str">
        <f t="shared" si="97"/>
        <v/>
      </c>
      <c r="X126" s="264" t="str">
        <f t="shared" si="97"/>
        <v/>
      </c>
      <c r="Y126" s="264" t="str">
        <f t="shared" si="95"/>
        <v/>
      </c>
      <c r="Z126" s="264" t="str">
        <f t="shared" si="95"/>
        <v/>
      </c>
      <c r="AA126" s="264" t="str">
        <f t="shared" si="95"/>
        <v/>
      </c>
      <c r="AB126" s="264" t="str">
        <f t="shared" si="95"/>
        <v/>
      </c>
      <c r="AC126" s="264" t="str">
        <f t="shared" si="97"/>
        <v/>
      </c>
      <c r="AD126" s="264" t="str">
        <f t="shared" ref="AD126:AF129" si="99">IF(AD21="","",AD21)</f>
        <v/>
      </c>
      <c r="AE126" s="264" t="str">
        <f t="shared" si="99"/>
        <v/>
      </c>
      <c r="AF126" s="264" t="str">
        <f t="shared" si="99"/>
        <v/>
      </c>
      <c r="AG126" s="264" t="str">
        <f t="shared" si="97"/>
        <v/>
      </c>
      <c r="AH126" s="264" t="str">
        <f t="shared" si="97"/>
        <v/>
      </c>
      <c r="AI126" s="264" t="str">
        <f t="shared" si="97"/>
        <v/>
      </c>
      <c r="AJ126" s="264" t="str">
        <f t="shared" si="96"/>
        <v/>
      </c>
      <c r="AK126" s="264" t="str">
        <f t="shared" si="96"/>
        <v/>
      </c>
      <c r="AL126" s="264" t="str">
        <f t="shared" si="96"/>
        <v/>
      </c>
      <c r="AM126" s="264" t="str">
        <f t="shared" si="97"/>
        <v/>
      </c>
      <c r="AN126" s="264" t="str">
        <f t="shared" si="97"/>
        <v/>
      </c>
      <c r="AO126" s="264" t="str">
        <f t="shared" si="97"/>
        <v/>
      </c>
      <c r="AP126" s="264" t="str">
        <f t="shared" si="97"/>
        <v/>
      </c>
      <c r="AQ126" s="264" t="str">
        <f t="shared" si="97"/>
        <v/>
      </c>
      <c r="AR126" s="264" t="str">
        <f t="shared" si="97"/>
        <v/>
      </c>
      <c r="AS126" s="264" t="str">
        <f t="shared" si="97"/>
        <v/>
      </c>
      <c r="AT126" s="264" t="str">
        <f t="shared" si="97"/>
        <v/>
      </c>
      <c r="AU126" s="264" t="str">
        <f t="shared" si="97"/>
        <v/>
      </c>
    </row>
    <row r="127" spans="2:47" x14ac:dyDescent="0.25">
      <c r="B127" s="183">
        <v>18</v>
      </c>
      <c r="C127" s="264" t="str">
        <f t="shared" si="92"/>
        <v/>
      </c>
      <c r="G127" s="264" t="str">
        <f t="shared" si="97"/>
        <v/>
      </c>
      <c r="H127" s="264" t="str">
        <f t="shared" si="97"/>
        <v/>
      </c>
      <c r="I127" s="264" t="str">
        <f t="shared" si="97"/>
        <v/>
      </c>
      <c r="J127" s="264" t="str">
        <f t="shared" si="98"/>
        <v/>
      </c>
      <c r="K127" s="264" t="str">
        <f t="shared" si="98"/>
        <v/>
      </c>
      <c r="L127" s="264" t="str">
        <f t="shared" si="97"/>
        <v/>
      </c>
      <c r="M127" s="264" t="str">
        <f t="shared" si="97"/>
        <v/>
      </c>
      <c r="N127" s="264" t="str">
        <f t="shared" si="93"/>
        <v/>
      </c>
      <c r="O127" s="264" t="str">
        <f t="shared" si="97"/>
        <v/>
      </c>
      <c r="P127" s="264" t="str">
        <f t="shared" si="97"/>
        <v/>
      </c>
      <c r="Q127" s="264" t="str">
        <f t="shared" si="97"/>
        <v/>
      </c>
      <c r="R127" s="264" t="str">
        <f t="shared" si="97"/>
        <v/>
      </c>
      <c r="S127" s="264" t="str">
        <f t="shared" ref="S127:T129" si="100">IF(S22="","",S22)</f>
        <v/>
      </c>
      <c r="T127" s="264" t="str">
        <f t="shared" si="100"/>
        <v/>
      </c>
      <c r="U127" s="264" t="str">
        <f t="shared" si="97"/>
        <v/>
      </c>
      <c r="V127" s="264" t="str">
        <f t="shared" si="97"/>
        <v/>
      </c>
      <c r="W127" s="264" t="str">
        <f t="shared" si="97"/>
        <v/>
      </c>
      <c r="X127" s="264" t="str">
        <f t="shared" si="97"/>
        <v/>
      </c>
      <c r="Y127" s="264" t="str">
        <f t="shared" ref="Y127:AB129" si="101">IF(Y22="","",Y22)</f>
        <v/>
      </c>
      <c r="Z127" s="264" t="str">
        <f t="shared" si="101"/>
        <v/>
      </c>
      <c r="AA127" s="264" t="str">
        <f t="shared" si="101"/>
        <v/>
      </c>
      <c r="AB127" s="264" t="str">
        <f t="shared" si="101"/>
        <v/>
      </c>
      <c r="AC127" s="264" t="str">
        <f t="shared" si="97"/>
        <v/>
      </c>
      <c r="AD127" s="264" t="str">
        <f t="shared" si="99"/>
        <v/>
      </c>
      <c r="AE127" s="264" t="str">
        <f t="shared" si="99"/>
        <v/>
      </c>
      <c r="AF127" s="264" t="str">
        <f t="shared" si="99"/>
        <v/>
      </c>
      <c r="AG127" s="264" t="str">
        <f t="shared" si="97"/>
        <v/>
      </c>
      <c r="AH127" s="264" t="str">
        <f t="shared" si="97"/>
        <v/>
      </c>
      <c r="AI127" s="264" t="str">
        <f t="shared" si="97"/>
        <v/>
      </c>
      <c r="AJ127" s="264" t="str">
        <f t="shared" ref="AJ127:AL129" si="102">IF(AJ22="","",AJ22)</f>
        <v/>
      </c>
      <c r="AK127" s="264" t="str">
        <f t="shared" si="102"/>
        <v/>
      </c>
      <c r="AL127" s="264" t="str">
        <f t="shared" si="102"/>
        <v/>
      </c>
      <c r="AM127" s="264" t="str">
        <f t="shared" si="97"/>
        <v/>
      </c>
      <c r="AN127" s="264" t="str">
        <f t="shared" si="97"/>
        <v/>
      </c>
      <c r="AO127" s="264" t="str">
        <f t="shared" si="97"/>
        <v/>
      </c>
      <c r="AP127" s="264" t="str">
        <f t="shared" si="97"/>
        <v/>
      </c>
      <c r="AQ127" s="264" t="str">
        <f t="shared" si="97"/>
        <v/>
      </c>
      <c r="AR127" s="264" t="str">
        <f t="shared" si="97"/>
        <v/>
      </c>
      <c r="AS127" s="264" t="str">
        <f t="shared" si="97"/>
        <v/>
      </c>
      <c r="AT127" s="264" t="str">
        <f t="shared" si="97"/>
        <v/>
      </c>
      <c r="AU127" s="264" t="str">
        <f t="shared" si="97"/>
        <v/>
      </c>
    </row>
    <row r="128" spans="2:47" x14ac:dyDescent="0.25">
      <c r="B128" s="183">
        <v>19</v>
      </c>
      <c r="C128" s="264" t="str">
        <f t="shared" si="92"/>
        <v/>
      </c>
      <c r="G128" s="264" t="str">
        <f t="shared" si="97"/>
        <v/>
      </c>
      <c r="H128" s="264" t="str">
        <f t="shared" si="97"/>
        <v/>
      </c>
      <c r="I128" s="264" t="str">
        <f t="shared" si="97"/>
        <v/>
      </c>
      <c r="J128" s="264" t="str">
        <f t="shared" si="98"/>
        <v/>
      </c>
      <c r="K128" s="264" t="str">
        <f t="shared" si="98"/>
        <v/>
      </c>
      <c r="L128" s="264" t="str">
        <f t="shared" si="97"/>
        <v/>
      </c>
      <c r="M128" s="264" t="str">
        <f t="shared" si="97"/>
        <v/>
      </c>
      <c r="N128" s="264" t="str">
        <f t="shared" si="93"/>
        <v/>
      </c>
      <c r="O128" s="264" t="str">
        <f t="shared" si="97"/>
        <v/>
      </c>
      <c r="P128" s="264" t="str">
        <f t="shared" si="97"/>
        <v/>
      </c>
      <c r="Q128" s="264" t="str">
        <f t="shared" si="97"/>
        <v/>
      </c>
      <c r="R128" s="264" t="str">
        <f t="shared" si="97"/>
        <v/>
      </c>
      <c r="S128" s="264" t="str">
        <f t="shared" si="100"/>
        <v/>
      </c>
      <c r="T128" s="264" t="str">
        <f t="shared" si="100"/>
        <v/>
      </c>
      <c r="U128" s="264" t="str">
        <f t="shared" si="97"/>
        <v/>
      </c>
      <c r="V128" s="264" t="str">
        <f t="shared" si="97"/>
        <v/>
      </c>
      <c r="W128" s="264" t="str">
        <f t="shared" si="97"/>
        <v/>
      </c>
      <c r="X128" s="264" t="str">
        <f t="shared" si="97"/>
        <v/>
      </c>
      <c r="Y128" s="264" t="str">
        <f t="shared" si="101"/>
        <v/>
      </c>
      <c r="Z128" s="264" t="str">
        <f t="shared" si="101"/>
        <v/>
      </c>
      <c r="AA128" s="264" t="str">
        <f t="shared" si="101"/>
        <v/>
      </c>
      <c r="AB128" s="264" t="str">
        <f t="shared" si="101"/>
        <v/>
      </c>
      <c r="AC128" s="264" t="str">
        <f t="shared" si="97"/>
        <v/>
      </c>
      <c r="AD128" s="264" t="str">
        <f t="shared" si="99"/>
        <v/>
      </c>
      <c r="AE128" s="264" t="str">
        <f t="shared" si="99"/>
        <v/>
      </c>
      <c r="AF128" s="264" t="str">
        <f t="shared" si="99"/>
        <v/>
      </c>
      <c r="AG128" s="264" t="str">
        <f t="shared" si="97"/>
        <v/>
      </c>
      <c r="AH128" s="264" t="str">
        <f t="shared" si="97"/>
        <v/>
      </c>
      <c r="AI128" s="264" t="str">
        <f t="shared" si="97"/>
        <v/>
      </c>
      <c r="AJ128" s="264" t="str">
        <f t="shared" si="102"/>
        <v/>
      </c>
      <c r="AK128" s="264" t="str">
        <f t="shared" si="102"/>
        <v/>
      </c>
      <c r="AL128" s="264" t="str">
        <f t="shared" si="102"/>
        <v/>
      </c>
      <c r="AM128" s="264" t="str">
        <f t="shared" si="97"/>
        <v/>
      </c>
      <c r="AN128" s="264" t="str">
        <f t="shared" si="97"/>
        <v/>
      </c>
      <c r="AO128" s="264" t="str">
        <f t="shared" si="97"/>
        <v/>
      </c>
      <c r="AP128" s="264" t="str">
        <f t="shared" si="97"/>
        <v/>
      </c>
      <c r="AQ128" s="264" t="str">
        <f t="shared" si="97"/>
        <v/>
      </c>
      <c r="AR128" s="264" t="str">
        <f t="shared" si="97"/>
        <v/>
      </c>
      <c r="AS128" s="264" t="str">
        <f t="shared" si="97"/>
        <v/>
      </c>
      <c r="AT128" s="264" t="str">
        <f t="shared" si="97"/>
        <v/>
      </c>
      <c r="AU128" s="264" t="str">
        <f t="shared" si="97"/>
        <v/>
      </c>
    </row>
    <row r="129" spans="2:47" x14ac:dyDescent="0.25">
      <c r="B129" s="265">
        <v>20</v>
      </c>
      <c r="C129" s="33" t="str">
        <f t="shared" si="92"/>
        <v/>
      </c>
      <c r="D129" s="33"/>
      <c r="E129" s="33"/>
      <c r="F129" s="33"/>
      <c r="G129" s="33" t="str">
        <f t="shared" si="97"/>
        <v/>
      </c>
      <c r="H129" s="33" t="str">
        <f t="shared" si="97"/>
        <v/>
      </c>
      <c r="I129" s="33" t="str">
        <f t="shared" si="97"/>
        <v/>
      </c>
      <c r="J129" s="264" t="str">
        <f t="shared" si="98"/>
        <v/>
      </c>
      <c r="K129" s="264" t="str">
        <f t="shared" si="98"/>
        <v/>
      </c>
      <c r="L129" s="33" t="str">
        <f t="shared" si="97"/>
        <v/>
      </c>
      <c r="M129" s="33" t="str">
        <f t="shared" si="97"/>
        <v/>
      </c>
      <c r="N129" s="264" t="str">
        <f t="shared" si="93"/>
        <v/>
      </c>
      <c r="O129" s="33" t="str">
        <f t="shared" si="97"/>
        <v/>
      </c>
      <c r="P129" s="33" t="str">
        <f t="shared" si="97"/>
        <v/>
      </c>
      <c r="Q129" s="33" t="str">
        <f t="shared" si="97"/>
        <v/>
      </c>
      <c r="R129" s="33" t="str">
        <f t="shared" si="97"/>
        <v/>
      </c>
      <c r="S129" s="264" t="str">
        <f t="shared" si="100"/>
        <v/>
      </c>
      <c r="T129" s="264" t="str">
        <f t="shared" si="100"/>
        <v/>
      </c>
      <c r="U129" s="33" t="str">
        <f t="shared" si="97"/>
        <v/>
      </c>
      <c r="V129" s="33" t="str">
        <f t="shared" si="97"/>
        <v/>
      </c>
      <c r="W129" s="33" t="str">
        <f t="shared" si="97"/>
        <v/>
      </c>
      <c r="X129" s="33" t="str">
        <f t="shared" si="97"/>
        <v/>
      </c>
      <c r="Y129" s="264" t="str">
        <f t="shared" si="101"/>
        <v/>
      </c>
      <c r="Z129" s="264" t="str">
        <f t="shared" si="101"/>
        <v/>
      </c>
      <c r="AA129" s="264" t="str">
        <f t="shared" si="101"/>
        <v/>
      </c>
      <c r="AB129" s="264" t="str">
        <f t="shared" si="101"/>
        <v/>
      </c>
      <c r="AC129" s="33" t="str">
        <f t="shared" si="97"/>
        <v/>
      </c>
      <c r="AD129" s="264" t="str">
        <f t="shared" si="99"/>
        <v/>
      </c>
      <c r="AE129" s="264" t="str">
        <f t="shared" si="99"/>
        <v/>
      </c>
      <c r="AF129" s="264" t="str">
        <f t="shared" si="99"/>
        <v/>
      </c>
      <c r="AG129" s="33" t="str">
        <f t="shared" si="97"/>
        <v/>
      </c>
      <c r="AH129" s="33" t="str">
        <f t="shared" si="97"/>
        <v/>
      </c>
      <c r="AI129" s="33" t="str">
        <f t="shared" si="97"/>
        <v/>
      </c>
      <c r="AJ129" s="264" t="str">
        <f t="shared" si="102"/>
        <v/>
      </c>
      <c r="AK129" s="264" t="str">
        <f t="shared" si="102"/>
        <v/>
      </c>
      <c r="AL129" s="264" t="str">
        <f t="shared" si="102"/>
        <v/>
      </c>
      <c r="AM129" s="33" t="str">
        <f t="shared" si="97"/>
        <v/>
      </c>
      <c r="AN129" s="264" t="str">
        <f t="shared" si="97"/>
        <v/>
      </c>
      <c r="AO129" s="33" t="str">
        <f t="shared" si="97"/>
        <v/>
      </c>
      <c r="AP129" s="33" t="str">
        <f t="shared" si="97"/>
        <v/>
      </c>
      <c r="AQ129" s="33" t="str">
        <f>AQ24</f>
        <v/>
      </c>
      <c r="AR129" s="33" t="str">
        <f>AR24</f>
        <v/>
      </c>
      <c r="AS129" s="33" t="str">
        <f>AS24</f>
        <v/>
      </c>
      <c r="AT129" s="33" t="str">
        <f>AT24</f>
        <v/>
      </c>
      <c r="AU129" s="33" t="str">
        <f>AU24</f>
        <v/>
      </c>
    </row>
    <row r="130" spans="2:47" x14ac:dyDescent="0.25">
      <c r="B130" s="183">
        <v>1</v>
      </c>
      <c r="C130" s="264" t="str">
        <f>C29</f>
        <v/>
      </c>
      <c r="G130" s="264" t="str">
        <f t="shared" ref="G130:AU139" si="103">G29</f>
        <v/>
      </c>
      <c r="H130" s="264" t="str">
        <f t="shared" si="103"/>
        <v/>
      </c>
      <c r="I130" s="264" t="str">
        <f t="shared" si="103"/>
        <v/>
      </c>
      <c r="J130" s="264" t="str">
        <f t="shared" ref="J130:K144" si="104">IF(J29="","",J29)</f>
        <v/>
      </c>
      <c r="K130" s="264" t="str">
        <f t="shared" si="104"/>
        <v/>
      </c>
      <c r="L130" s="264" t="str">
        <f t="shared" si="103"/>
        <v/>
      </c>
      <c r="M130" s="264" t="str">
        <f t="shared" si="103"/>
        <v/>
      </c>
      <c r="N130" s="264" t="str">
        <f>IF(N29="","",N29)</f>
        <v/>
      </c>
      <c r="O130" s="264" t="str">
        <f t="shared" si="103"/>
        <v/>
      </c>
      <c r="P130" s="264" t="str">
        <f t="shared" si="103"/>
        <v/>
      </c>
      <c r="Q130" s="264" t="str">
        <f t="shared" si="103"/>
        <v/>
      </c>
      <c r="R130" s="264" t="str">
        <f t="shared" si="103"/>
        <v/>
      </c>
      <c r="S130" s="264" t="str">
        <f t="shared" si="103"/>
        <v/>
      </c>
      <c r="T130" s="264" t="str">
        <f t="shared" si="103"/>
        <v/>
      </c>
      <c r="U130" s="264" t="str">
        <f t="shared" si="103"/>
        <v/>
      </c>
      <c r="V130" s="264" t="str">
        <f t="shared" si="103"/>
        <v/>
      </c>
      <c r="W130" s="264" t="str">
        <f t="shared" ref="W130:AB144" si="105">IF(W29="","",W29)</f>
        <v/>
      </c>
      <c r="X130" s="264" t="str">
        <f t="shared" si="105"/>
        <v/>
      </c>
      <c r="Y130" s="264" t="str">
        <f t="shared" si="105"/>
        <v/>
      </c>
      <c r="Z130" s="264" t="str">
        <f t="shared" si="105"/>
        <v/>
      </c>
      <c r="AA130" s="264" t="str">
        <f t="shared" si="105"/>
        <v/>
      </c>
      <c r="AB130" s="264" t="str">
        <f t="shared" si="105"/>
        <v/>
      </c>
      <c r="AC130" s="264" t="str">
        <f t="shared" si="103"/>
        <v/>
      </c>
      <c r="AD130" s="264" t="str">
        <f t="shared" si="103"/>
        <v/>
      </c>
      <c r="AE130" s="264" t="str">
        <f t="shared" si="103"/>
        <v/>
      </c>
      <c r="AF130" s="264" t="str">
        <f t="shared" si="103"/>
        <v/>
      </c>
      <c r="AG130" s="264" t="str">
        <f t="shared" si="103"/>
        <v/>
      </c>
      <c r="AH130" s="264" t="str">
        <f t="shared" si="103"/>
        <v/>
      </c>
      <c r="AI130" s="264" t="str">
        <f t="shared" ref="AI130:AL144" si="106">IF(AI29="","",AI29)</f>
        <v/>
      </c>
      <c r="AJ130" s="264" t="str">
        <f t="shared" si="106"/>
        <v/>
      </c>
      <c r="AK130" s="264" t="str">
        <f t="shared" si="106"/>
        <v/>
      </c>
      <c r="AL130" s="264" t="str">
        <f t="shared" si="106"/>
        <v/>
      </c>
      <c r="AM130" s="264" t="str">
        <f t="shared" si="103"/>
        <v/>
      </c>
      <c r="AN130" s="264" t="str">
        <f t="shared" si="103"/>
        <v/>
      </c>
      <c r="AO130" s="264" t="str">
        <f t="shared" si="103"/>
        <v/>
      </c>
      <c r="AP130" s="264" t="str">
        <f t="shared" si="103"/>
        <v/>
      </c>
      <c r="AQ130" s="264" t="str">
        <f t="shared" si="103"/>
        <v/>
      </c>
      <c r="AR130" s="264" t="str">
        <f t="shared" si="103"/>
        <v/>
      </c>
      <c r="AS130" s="264" t="str">
        <f t="shared" si="103"/>
        <v/>
      </c>
      <c r="AT130" s="264" t="str">
        <f t="shared" si="103"/>
        <v/>
      </c>
      <c r="AU130" s="264" t="str">
        <f t="shared" si="103"/>
        <v/>
      </c>
    </row>
    <row r="131" spans="2:47" x14ac:dyDescent="0.25">
      <c r="B131" s="183">
        <v>2</v>
      </c>
      <c r="C131" s="264" t="str">
        <f t="shared" ref="C131:C144" si="107">C30</f>
        <v/>
      </c>
      <c r="G131" s="264" t="str">
        <f t="shared" si="103"/>
        <v/>
      </c>
      <c r="H131" s="264" t="str">
        <f t="shared" si="103"/>
        <v/>
      </c>
      <c r="I131" s="264" t="str">
        <f t="shared" si="103"/>
        <v/>
      </c>
      <c r="J131" s="264" t="str">
        <f t="shared" si="104"/>
        <v/>
      </c>
      <c r="K131" s="264" t="str">
        <f t="shared" si="104"/>
        <v/>
      </c>
      <c r="L131" s="264" t="str">
        <f t="shared" si="103"/>
        <v/>
      </c>
      <c r="M131" s="264" t="str">
        <f t="shared" si="103"/>
        <v/>
      </c>
      <c r="N131" s="264" t="str">
        <f t="shared" ref="N131:N144" si="108">IF(N30="","",N30)</f>
        <v/>
      </c>
      <c r="O131" s="264" t="str">
        <f t="shared" si="103"/>
        <v/>
      </c>
      <c r="P131" s="264" t="str">
        <f t="shared" si="103"/>
        <v/>
      </c>
      <c r="Q131" s="264" t="str">
        <f t="shared" si="103"/>
        <v/>
      </c>
      <c r="R131" s="264" t="str">
        <f t="shared" si="103"/>
        <v/>
      </c>
      <c r="S131" s="264" t="str">
        <f t="shared" si="103"/>
        <v/>
      </c>
      <c r="T131" s="264" t="str">
        <f t="shared" si="103"/>
        <v/>
      </c>
      <c r="U131" s="264" t="str">
        <f t="shared" si="103"/>
        <v/>
      </c>
      <c r="V131" s="264" t="str">
        <f t="shared" si="103"/>
        <v/>
      </c>
      <c r="W131" s="264" t="str">
        <f t="shared" si="105"/>
        <v/>
      </c>
      <c r="X131" s="264" t="str">
        <f t="shared" si="105"/>
        <v/>
      </c>
      <c r="Y131" s="264" t="str">
        <f t="shared" si="105"/>
        <v/>
      </c>
      <c r="Z131" s="264" t="str">
        <f t="shared" si="105"/>
        <v/>
      </c>
      <c r="AA131" s="264" t="str">
        <f t="shared" si="105"/>
        <v/>
      </c>
      <c r="AB131" s="264" t="str">
        <f t="shared" si="105"/>
        <v/>
      </c>
      <c r="AC131" s="264" t="str">
        <f t="shared" si="103"/>
        <v/>
      </c>
      <c r="AD131" s="264" t="str">
        <f t="shared" si="103"/>
        <v/>
      </c>
      <c r="AE131" s="264" t="str">
        <f t="shared" si="103"/>
        <v/>
      </c>
      <c r="AF131" s="264" t="str">
        <f t="shared" si="103"/>
        <v/>
      </c>
      <c r="AG131" s="264" t="str">
        <f t="shared" si="103"/>
        <v/>
      </c>
      <c r="AH131" s="264" t="str">
        <f t="shared" si="103"/>
        <v/>
      </c>
      <c r="AI131" s="264" t="str">
        <f t="shared" si="106"/>
        <v/>
      </c>
      <c r="AJ131" s="264" t="str">
        <f t="shared" si="106"/>
        <v/>
      </c>
      <c r="AK131" s="264" t="str">
        <f t="shared" si="106"/>
        <v/>
      </c>
      <c r="AL131" s="264" t="str">
        <f t="shared" si="106"/>
        <v/>
      </c>
      <c r="AM131" s="264" t="str">
        <f t="shared" si="103"/>
        <v/>
      </c>
      <c r="AN131" s="264" t="str">
        <f t="shared" si="103"/>
        <v/>
      </c>
      <c r="AO131" s="264" t="str">
        <f t="shared" si="103"/>
        <v/>
      </c>
      <c r="AP131" s="264" t="str">
        <f t="shared" si="103"/>
        <v/>
      </c>
      <c r="AQ131" s="264" t="str">
        <f t="shared" si="103"/>
        <v/>
      </c>
      <c r="AR131" s="264" t="str">
        <f t="shared" si="103"/>
        <v/>
      </c>
      <c r="AS131" s="264" t="str">
        <f t="shared" si="103"/>
        <v/>
      </c>
      <c r="AT131" s="264" t="str">
        <f t="shared" si="103"/>
        <v/>
      </c>
      <c r="AU131" s="264" t="str">
        <f t="shared" si="103"/>
        <v/>
      </c>
    </row>
    <row r="132" spans="2:47" x14ac:dyDescent="0.25">
      <c r="B132" s="183">
        <v>3</v>
      </c>
      <c r="C132" s="264" t="str">
        <f t="shared" si="107"/>
        <v/>
      </c>
      <c r="G132" s="264" t="str">
        <f t="shared" si="103"/>
        <v/>
      </c>
      <c r="H132" s="264" t="str">
        <f t="shared" si="103"/>
        <v/>
      </c>
      <c r="I132" s="264" t="str">
        <f t="shared" si="103"/>
        <v/>
      </c>
      <c r="J132" s="264" t="str">
        <f t="shared" si="104"/>
        <v/>
      </c>
      <c r="K132" s="264" t="str">
        <f t="shared" si="104"/>
        <v/>
      </c>
      <c r="L132" s="264" t="str">
        <f t="shared" si="103"/>
        <v/>
      </c>
      <c r="M132" s="264" t="str">
        <f t="shared" si="103"/>
        <v/>
      </c>
      <c r="N132" s="264" t="str">
        <f t="shared" si="108"/>
        <v/>
      </c>
      <c r="O132" s="264" t="str">
        <f t="shared" si="103"/>
        <v/>
      </c>
      <c r="P132" s="264" t="str">
        <f t="shared" si="103"/>
        <v/>
      </c>
      <c r="Q132" s="264" t="str">
        <f t="shared" si="103"/>
        <v/>
      </c>
      <c r="R132" s="264" t="str">
        <f t="shared" si="103"/>
        <v/>
      </c>
      <c r="S132" s="264" t="str">
        <f t="shared" si="103"/>
        <v/>
      </c>
      <c r="T132" s="264" t="str">
        <f t="shared" si="103"/>
        <v/>
      </c>
      <c r="U132" s="264" t="str">
        <f t="shared" si="103"/>
        <v/>
      </c>
      <c r="V132" s="264" t="str">
        <f t="shared" si="103"/>
        <v/>
      </c>
      <c r="W132" s="264" t="str">
        <f t="shared" si="105"/>
        <v/>
      </c>
      <c r="X132" s="264" t="str">
        <f t="shared" si="105"/>
        <v/>
      </c>
      <c r="Y132" s="264" t="str">
        <f t="shared" si="105"/>
        <v/>
      </c>
      <c r="Z132" s="264" t="str">
        <f t="shared" si="105"/>
        <v/>
      </c>
      <c r="AA132" s="264" t="str">
        <f t="shared" si="105"/>
        <v/>
      </c>
      <c r="AB132" s="264" t="str">
        <f t="shared" si="105"/>
        <v/>
      </c>
      <c r="AC132" s="264" t="str">
        <f t="shared" si="103"/>
        <v/>
      </c>
      <c r="AD132" s="264" t="str">
        <f t="shared" si="103"/>
        <v/>
      </c>
      <c r="AE132" s="264" t="str">
        <f t="shared" si="103"/>
        <v/>
      </c>
      <c r="AF132" s="264" t="str">
        <f t="shared" si="103"/>
        <v/>
      </c>
      <c r="AG132" s="264" t="str">
        <f t="shared" si="103"/>
        <v/>
      </c>
      <c r="AH132" s="264" t="str">
        <f t="shared" si="103"/>
        <v/>
      </c>
      <c r="AI132" s="264" t="str">
        <f t="shared" si="106"/>
        <v/>
      </c>
      <c r="AJ132" s="264" t="str">
        <f t="shared" si="106"/>
        <v/>
      </c>
      <c r="AK132" s="264" t="str">
        <f t="shared" si="106"/>
        <v/>
      </c>
      <c r="AL132" s="264" t="str">
        <f t="shared" si="106"/>
        <v/>
      </c>
      <c r="AM132" s="264" t="str">
        <f t="shared" si="103"/>
        <v/>
      </c>
      <c r="AN132" s="264" t="str">
        <f t="shared" si="103"/>
        <v/>
      </c>
      <c r="AO132" s="264" t="str">
        <f t="shared" si="103"/>
        <v/>
      </c>
      <c r="AP132" s="264" t="str">
        <f t="shared" si="103"/>
        <v/>
      </c>
      <c r="AQ132" s="264" t="str">
        <f t="shared" si="103"/>
        <v/>
      </c>
      <c r="AR132" s="264" t="str">
        <f t="shared" si="103"/>
        <v/>
      </c>
      <c r="AS132" s="264" t="str">
        <f t="shared" si="103"/>
        <v/>
      </c>
      <c r="AT132" s="264" t="str">
        <f t="shared" si="103"/>
        <v/>
      </c>
      <c r="AU132" s="264" t="str">
        <f t="shared" si="103"/>
        <v/>
      </c>
    </row>
    <row r="133" spans="2:47" x14ac:dyDescent="0.25">
      <c r="B133" s="183">
        <v>4</v>
      </c>
      <c r="C133" s="264" t="str">
        <f t="shared" si="107"/>
        <v/>
      </c>
      <c r="G133" s="264" t="str">
        <f t="shared" si="103"/>
        <v/>
      </c>
      <c r="H133" s="264" t="str">
        <f t="shared" si="103"/>
        <v/>
      </c>
      <c r="I133" s="264" t="str">
        <f t="shared" si="103"/>
        <v/>
      </c>
      <c r="J133" s="264" t="str">
        <f t="shared" si="104"/>
        <v/>
      </c>
      <c r="K133" s="264" t="str">
        <f t="shared" si="104"/>
        <v/>
      </c>
      <c r="L133" s="264" t="str">
        <f t="shared" si="103"/>
        <v/>
      </c>
      <c r="M133" s="264" t="str">
        <f t="shared" si="103"/>
        <v/>
      </c>
      <c r="N133" s="264" t="str">
        <f t="shared" si="108"/>
        <v/>
      </c>
      <c r="O133" s="264" t="str">
        <f t="shared" si="103"/>
        <v/>
      </c>
      <c r="P133" s="264" t="str">
        <f t="shared" si="103"/>
        <v/>
      </c>
      <c r="Q133" s="264" t="str">
        <f t="shared" si="103"/>
        <v/>
      </c>
      <c r="R133" s="264" t="str">
        <f t="shared" si="103"/>
        <v/>
      </c>
      <c r="S133" s="264" t="str">
        <f t="shared" si="103"/>
        <v/>
      </c>
      <c r="T133" s="264" t="str">
        <f t="shared" si="103"/>
        <v/>
      </c>
      <c r="U133" s="264" t="str">
        <f t="shared" si="103"/>
        <v/>
      </c>
      <c r="V133" s="264" t="str">
        <f t="shared" si="103"/>
        <v/>
      </c>
      <c r="W133" s="264" t="str">
        <f t="shared" si="105"/>
        <v/>
      </c>
      <c r="X133" s="264" t="str">
        <f t="shared" si="105"/>
        <v/>
      </c>
      <c r="Y133" s="264" t="str">
        <f t="shared" si="105"/>
        <v/>
      </c>
      <c r="Z133" s="264" t="str">
        <f t="shared" si="105"/>
        <v/>
      </c>
      <c r="AA133" s="264" t="str">
        <f t="shared" si="105"/>
        <v/>
      </c>
      <c r="AB133" s="264" t="str">
        <f t="shared" si="105"/>
        <v/>
      </c>
      <c r="AC133" s="264" t="str">
        <f t="shared" si="103"/>
        <v/>
      </c>
      <c r="AD133" s="264" t="str">
        <f t="shared" si="103"/>
        <v/>
      </c>
      <c r="AE133" s="264" t="str">
        <f t="shared" si="103"/>
        <v/>
      </c>
      <c r="AF133" s="264" t="str">
        <f t="shared" si="103"/>
        <v/>
      </c>
      <c r="AG133" s="264" t="str">
        <f t="shared" si="103"/>
        <v/>
      </c>
      <c r="AH133" s="264" t="str">
        <f t="shared" si="103"/>
        <v/>
      </c>
      <c r="AI133" s="264" t="str">
        <f t="shared" si="106"/>
        <v/>
      </c>
      <c r="AJ133" s="264" t="str">
        <f t="shared" si="106"/>
        <v/>
      </c>
      <c r="AK133" s="264" t="str">
        <f t="shared" si="106"/>
        <v/>
      </c>
      <c r="AL133" s="264" t="str">
        <f t="shared" si="106"/>
        <v/>
      </c>
      <c r="AM133" s="264" t="str">
        <f t="shared" si="103"/>
        <v/>
      </c>
      <c r="AN133" s="264" t="str">
        <f t="shared" si="103"/>
        <v/>
      </c>
      <c r="AO133" s="264" t="str">
        <f t="shared" si="103"/>
        <v/>
      </c>
      <c r="AP133" s="264" t="str">
        <f t="shared" si="103"/>
        <v/>
      </c>
      <c r="AQ133" s="264" t="str">
        <f t="shared" si="103"/>
        <v/>
      </c>
      <c r="AR133" s="264" t="str">
        <f t="shared" si="103"/>
        <v/>
      </c>
      <c r="AS133" s="264" t="str">
        <f t="shared" si="103"/>
        <v/>
      </c>
      <c r="AT133" s="264" t="str">
        <f t="shared" si="103"/>
        <v/>
      </c>
      <c r="AU133" s="264" t="str">
        <f t="shared" si="103"/>
        <v/>
      </c>
    </row>
    <row r="134" spans="2:47" x14ac:dyDescent="0.25">
      <c r="B134" s="183">
        <v>5</v>
      </c>
      <c r="C134" s="264" t="str">
        <f t="shared" si="107"/>
        <v/>
      </c>
      <c r="G134" s="264" t="str">
        <f t="shared" si="103"/>
        <v/>
      </c>
      <c r="H134" s="264" t="str">
        <f t="shared" si="103"/>
        <v/>
      </c>
      <c r="I134" s="264" t="str">
        <f t="shared" si="103"/>
        <v/>
      </c>
      <c r="J134" s="264" t="str">
        <f t="shared" si="104"/>
        <v/>
      </c>
      <c r="K134" s="264" t="str">
        <f t="shared" si="104"/>
        <v/>
      </c>
      <c r="L134" s="264" t="str">
        <f t="shared" si="103"/>
        <v/>
      </c>
      <c r="M134" s="264" t="str">
        <f t="shared" si="103"/>
        <v/>
      </c>
      <c r="N134" s="264" t="str">
        <f t="shared" si="108"/>
        <v/>
      </c>
      <c r="O134" s="264" t="str">
        <f t="shared" si="103"/>
        <v/>
      </c>
      <c r="P134" s="264" t="str">
        <f t="shared" si="103"/>
        <v/>
      </c>
      <c r="Q134" s="264" t="str">
        <f t="shared" si="103"/>
        <v/>
      </c>
      <c r="R134" s="264" t="str">
        <f t="shared" si="103"/>
        <v/>
      </c>
      <c r="S134" s="264" t="str">
        <f t="shared" si="103"/>
        <v/>
      </c>
      <c r="T134" s="264" t="str">
        <f t="shared" si="103"/>
        <v/>
      </c>
      <c r="U134" s="264" t="str">
        <f t="shared" si="103"/>
        <v/>
      </c>
      <c r="V134" s="264" t="str">
        <f t="shared" si="103"/>
        <v/>
      </c>
      <c r="W134" s="264" t="str">
        <f t="shared" si="105"/>
        <v/>
      </c>
      <c r="X134" s="264" t="str">
        <f t="shared" si="105"/>
        <v/>
      </c>
      <c r="Y134" s="264" t="str">
        <f t="shared" si="105"/>
        <v/>
      </c>
      <c r="Z134" s="264" t="str">
        <f t="shared" si="105"/>
        <v/>
      </c>
      <c r="AA134" s="264" t="str">
        <f t="shared" si="105"/>
        <v/>
      </c>
      <c r="AB134" s="264" t="str">
        <f t="shared" si="105"/>
        <v/>
      </c>
      <c r="AC134" s="264" t="str">
        <f t="shared" si="103"/>
        <v/>
      </c>
      <c r="AD134" s="264" t="str">
        <f t="shared" si="103"/>
        <v/>
      </c>
      <c r="AE134" s="264" t="str">
        <f t="shared" si="103"/>
        <v/>
      </c>
      <c r="AF134" s="264" t="str">
        <f t="shared" si="103"/>
        <v/>
      </c>
      <c r="AG134" s="264" t="str">
        <f t="shared" si="103"/>
        <v/>
      </c>
      <c r="AH134" s="264" t="str">
        <f t="shared" si="103"/>
        <v/>
      </c>
      <c r="AI134" s="264" t="str">
        <f t="shared" si="106"/>
        <v/>
      </c>
      <c r="AJ134" s="264" t="str">
        <f t="shared" si="106"/>
        <v/>
      </c>
      <c r="AK134" s="264" t="str">
        <f t="shared" si="106"/>
        <v/>
      </c>
      <c r="AL134" s="264" t="str">
        <f t="shared" si="106"/>
        <v/>
      </c>
      <c r="AM134" s="264" t="str">
        <f t="shared" si="103"/>
        <v/>
      </c>
      <c r="AN134" s="264" t="str">
        <f t="shared" si="103"/>
        <v/>
      </c>
      <c r="AO134" s="264" t="str">
        <f t="shared" si="103"/>
        <v/>
      </c>
      <c r="AP134" s="264" t="str">
        <f t="shared" si="103"/>
        <v/>
      </c>
      <c r="AQ134" s="264" t="str">
        <f t="shared" si="103"/>
        <v/>
      </c>
      <c r="AR134" s="264" t="str">
        <f t="shared" si="103"/>
        <v/>
      </c>
      <c r="AS134" s="264" t="str">
        <f t="shared" si="103"/>
        <v/>
      </c>
      <c r="AT134" s="264" t="str">
        <f t="shared" si="103"/>
        <v/>
      </c>
      <c r="AU134" s="264" t="str">
        <f t="shared" si="103"/>
        <v/>
      </c>
    </row>
    <row r="135" spans="2:47" x14ac:dyDescent="0.25">
      <c r="B135" s="183">
        <v>6</v>
      </c>
      <c r="C135" s="264" t="str">
        <f t="shared" si="107"/>
        <v/>
      </c>
      <c r="G135" s="264" t="str">
        <f t="shared" si="103"/>
        <v/>
      </c>
      <c r="H135" s="264" t="str">
        <f t="shared" si="103"/>
        <v/>
      </c>
      <c r="I135" s="264" t="str">
        <f t="shared" si="103"/>
        <v/>
      </c>
      <c r="J135" s="264" t="str">
        <f t="shared" si="104"/>
        <v/>
      </c>
      <c r="K135" s="264" t="str">
        <f t="shared" si="104"/>
        <v/>
      </c>
      <c r="L135" s="264" t="str">
        <f t="shared" si="103"/>
        <v/>
      </c>
      <c r="M135" s="264" t="str">
        <f t="shared" si="103"/>
        <v/>
      </c>
      <c r="N135" s="264" t="str">
        <f t="shared" si="108"/>
        <v/>
      </c>
      <c r="O135" s="264" t="str">
        <f t="shared" si="103"/>
        <v/>
      </c>
      <c r="P135" s="264" t="str">
        <f t="shared" si="103"/>
        <v/>
      </c>
      <c r="Q135" s="264" t="str">
        <f t="shared" si="103"/>
        <v/>
      </c>
      <c r="R135" s="264" t="str">
        <f t="shared" si="103"/>
        <v/>
      </c>
      <c r="S135" s="264" t="str">
        <f t="shared" si="103"/>
        <v/>
      </c>
      <c r="T135" s="264" t="str">
        <f t="shared" si="103"/>
        <v/>
      </c>
      <c r="U135" s="264" t="str">
        <f t="shared" si="103"/>
        <v/>
      </c>
      <c r="V135" s="264" t="str">
        <f t="shared" si="103"/>
        <v/>
      </c>
      <c r="W135" s="264" t="str">
        <f t="shared" si="105"/>
        <v/>
      </c>
      <c r="X135" s="264" t="str">
        <f t="shared" si="105"/>
        <v/>
      </c>
      <c r="Y135" s="264" t="str">
        <f t="shared" si="105"/>
        <v/>
      </c>
      <c r="Z135" s="264" t="str">
        <f t="shared" si="105"/>
        <v/>
      </c>
      <c r="AA135" s="264" t="str">
        <f t="shared" si="105"/>
        <v/>
      </c>
      <c r="AB135" s="264" t="str">
        <f t="shared" si="105"/>
        <v/>
      </c>
      <c r="AC135" s="264" t="str">
        <f t="shared" si="103"/>
        <v/>
      </c>
      <c r="AD135" s="264" t="str">
        <f t="shared" si="103"/>
        <v/>
      </c>
      <c r="AE135" s="264" t="str">
        <f t="shared" si="103"/>
        <v/>
      </c>
      <c r="AF135" s="264" t="str">
        <f t="shared" si="103"/>
        <v/>
      </c>
      <c r="AG135" s="264" t="str">
        <f t="shared" si="103"/>
        <v/>
      </c>
      <c r="AH135" s="264" t="str">
        <f t="shared" si="103"/>
        <v/>
      </c>
      <c r="AI135" s="264" t="str">
        <f t="shared" si="106"/>
        <v/>
      </c>
      <c r="AJ135" s="264" t="str">
        <f t="shared" si="106"/>
        <v/>
      </c>
      <c r="AK135" s="264" t="str">
        <f t="shared" si="106"/>
        <v/>
      </c>
      <c r="AL135" s="264" t="str">
        <f t="shared" si="106"/>
        <v/>
      </c>
      <c r="AM135" s="264" t="str">
        <f t="shared" si="103"/>
        <v/>
      </c>
      <c r="AN135" s="264" t="str">
        <f t="shared" si="103"/>
        <v/>
      </c>
      <c r="AO135" s="264" t="str">
        <f t="shared" si="103"/>
        <v/>
      </c>
      <c r="AP135" s="264" t="str">
        <f t="shared" si="103"/>
        <v/>
      </c>
      <c r="AQ135" s="264" t="str">
        <f t="shared" si="103"/>
        <v/>
      </c>
      <c r="AR135" s="264" t="str">
        <f t="shared" si="103"/>
        <v/>
      </c>
      <c r="AS135" s="264" t="str">
        <f t="shared" si="103"/>
        <v/>
      </c>
      <c r="AT135" s="264" t="str">
        <f t="shared" si="103"/>
        <v/>
      </c>
      <c r="AU135" s="264" t="str">
        <f t="shared" si="103"/>
        <v/>
      </c>
    </row>
    <row r="136" spans="2:47" x14ac:dyDescent="0.25">
      <c r="B136" s="183">
        <v>7</v>
      </c>
      <c r="C136" s="264" t="str">
        <f t="shared" si="107"/>
        <v/>
      </c>
      <c r="G136" s="264" t="str">
        <f t="shared" si="103"/>
        <v/>
      </c>
      <c r="H136" s="264" t="str">
        <f t="shared" si="103"/>
        <v/>
      </c>
      <c r="I136" s="264" t="str">
        <f t="shared" si="103"/>
        <v/>
      </c>
      <c r="J136" s="264" t="str">
        <f t="shared" si="104"/>
        <v/>
      </c>
      <c r="K136" s="264" t="str">
        <f t="shared" si="104"/>
        <v/>
      </c>
      <c r="L136" s="264" t="str">
        <f t="shared" si="103"/>
        <v/>
      </c>
      <c r="M136" s="264" t="str">
        <f t="shared" si="103"/>
        <v/>
      </c>
      <c r="N136" s="264" t="str">
        <f t="shared" si="108"/>
        <v/>
      </c>
      <c r="O136" s="264" t="str">
        <f t="shared" si="103"/>
        <v/>
      </c>
      <c r="P136" s="264" t="str">
        <f t="shared" si="103"/>
        <v/>
      </c>
      <c r="Q136" s="264" t="str">
        <f t="shared" si="103"/>
        <v/>
      </c>
      <c r="R136" s="264" t="str">
        <f t="shared" si="103"/>
        <v/>
      </c>
      <c r="S136" s="264" t="str">
        <f t="shared" si="103"/>
        <v/>
      </c>
      <c r="T136" s="264" t="str">
        <f t="shared" si="103"/>
        <v/>
      </c>
      <c r="U136" s="264" t="str">
        <f t="shared" si="103"/>
        <v/>
      </c>
      <c r="V136" s="264" t="str">
        <f t="shared" si="103"/>
        <v/>
      </c>
      <c r="W136" s="264" t="str">
        <f t="shared" si="105"/>
        <v/>
      </c>
      <c r="X136" s="264" t="str">
        <f t="shared" si="105"/>
        <v/>
      </c>
      <c r="Y136" s="264" t="str">
        <f t="shared" si="105"/>
        <v/>
      </c>
      <c r="Z136" s="264" t="str">
        <f t="shared" si="105"/>
        <v/>
      </c>
      <c r="AA136" s="264" t="str">
        <f t="shared" si="105"/>
        <v/>
      </c>
      <c r="AB136" s="264" t="str">
        <f t="shared" si="105"/>
        <v/>
      </c>
      <c r="AC136" s="264" t="str">
        <f t="shared" si="103"/>
        <v/>
      </c>
      <c r="AD136" s="264" t="str">
        <f t="shared" si="103"/>
        <v/>
      </c>
      <c r="AE136" s="264" t="str">
        <f t="shared" si="103"/>
        <v/>
      </c>
      <c r="AF136" s="264" t="str">
        <f t="shared" si="103"/>
        <v/>
      </c>
      <c r="AG136" s="264" t="str">
        <f t="shared" si="103"/>
        <v/>
      </c>
      <c r="AH136" s="264" t="str">
        <f t="shared" si="103"/>
        <v/>
      </c>
      <c r="AI136" s="264" t="str">
        <f t="shared" si="106"/>
        <v/>
      </c>
      <c r="AJ136" s="264" t="str">
        <f t="shared" si="106"/>
        <v/>
      </c>
      <c r="AK136" s="264" t="str">
        <f t="shared" si="106"/>
        <v/>
      </c>
      <c r="AL136" s="264" t="str">
        <f t="shared" si="106"/>
        <v/>
      </c>
      <c r="AM136" s="264" t="str">
        <f t="shared" si="103"/>
        <v/>
      </c>
      <c r="AN136" s="264" t="str">
        <f t="shared" si="103"/>
        <v/>
      </c>
      <c r="AO136" s="264" t="str">
        <f t="shared" si="103"/>
        <v/>
      </c>
      <c r="AP136" s="264" t="str">
        <f t="shared" si="103"/>
        <v/>
      </c>
      <c r="AQ136" s="264" t="str">
        <f t="shared" si="103"/>
        <v/>
      </c>
      <c r="AR136" s="264" t="str">
        <f t="shared" si="103"/>
        <v/>
      </c>
      <c r="AS136" s="264" t="str">
        <f t="shared" si="103"/>
        <v/>
      </c>
      <c r="AT136" s="264" t="str">
        <f t="shared" si="103"/>
        <v/>
      </c>
      <c r="AU136" s="264" t="str">
        <f t="shared" si="103"/>
        <v/>
      </c>
    </row>
    <row r="137" spans="2:47" x14ac:dyDescent="0.25">
      <c r="B137" s="183">
        <v>8</v>
      </c>
      <c r="C137" s="264" t="str">
        <f t="shared" si="107"/>
        <v/>
      </c>
      <c r="G137" s="264" t="str">
        <f t="shared" si="103"/>
        <v/>
      </c>
      <c r="H137" s="264" t="str">
        <f t="shared" si="103"/>
        <v/>
      </c>
      <c r="I137" s="264" t="str">
        <f t="shared" si="103"/>
        <v/>
      </c>
      <c r="J137" s="264" t="str">
        <f t="shared" si="104"/>
        <v/>
      </c>
      <c r="K137" s="264" t="str">
        <f t="shared" si="104"/>
        <v/>
      </c>
      <c r="L137" s="264" t="str">
        <f t="shared" si="103"/>
        <v/>
      </c>
      <c r="M137" s="264" t="str">
        <f t="shared" si="103"/>
        <v/>
      </c>
      <c r="N137" s="264" t="str">
        <f t="shared" si="108"/>
        <v/>
      </c>
      <c r="O137" s="264" t="str">
        <f t="shared" si="103"/>
        <v/>
      </c>
      <c r="P137" s="264" t="str">
        <f t="shared" si="103"/>
        <v/>
      </c>
      <c r="Q137" s="264" t="str">
        <f t="shared" si="103"/>
        <v/>
      </c>
      <c r="R137" s="264" t="str">
        <f t="shared" si="103"/>
        <v/>
      </c>
      <c r="S137" s="264" t="str">
        <f t="shared" si="103"/>
        <v/>
      </c>
      <c r="T137" s="264" t="str">
        <f t="shared" si="103"/>
        <v/>
      </c>
      <c r="U137" s="264" t="str">
        <f t="shared" si="103"/>
        <v/>
      </c>
      <c r="V137" s="264" t="str">
        <f t="shared" si="103"/>
        <v/>
      </c>
      <c r="W137" s="264" t="str">
        <f t="shared" si="105"/>
        <v/>
      </c>
      <c r="X137" s="264" t="str">
        <f t="shared" si="105"/>
        <v/>
      </c>
      <c r="Y137" s="264" t="str">
        <f t="shared" si="105"/>
        <v/>
      </c>
      <c r="Z137" s="264" t="str">
        <f t="shared" si="105"/>
        <v/>
      </c>
      <c r="AA137" s="264" t="str">
        <f t="shared" si="105"/>
        <v/>
      </c>
      <c r="AB137" s="264" t="str">
        <f t="shared" si="105"/>
        <v/>
      </c>
      <c r="AC137" s="264" t="str">
        <f t="shared" si="103"/>
        <v/>
      </c>
      <c r="AD137" s="264" t="str">
        <f t="shared" si="103"/>
        <v/>
      </c>
      <c r="AE137" s="264" t="str">
        <f t="shared" si="103"/>
        <v/>
      </c>
      <c r="AF137" s="264" t="str">
        <f t="shared" si="103"/>
        <v/>
      </c>
      <c r="AG137" s="264" t="str">
        <f t="shared" si="103"/>
        <v/>
      </c>
      <c r="AH137" s="264" t="str">
        <f t="shared" si="103"/>
        <v/>
      </c>
      <c r="AI137" s="264" t="str">
        <f t="shared" si="106"/>
        <v/>
      </c>
      <c r="AJ137" s="264" t="str">
        <f t="shared" si="106"/>
        <v/>
      </c>
      <c r="AK137" s="264" t="str">
        <f t="shared" si="106"/>
        <v/>
      </c>
      <c r="AL137" s="264" t="str">
        <f t="shared" si="106"/>
        <v/>
      </c>
      <c r="AM137" s="264" t="str">
        <f t="shared" si="103"/>
        <v/>
      </c>
      <c r="AN137" s="264" t="str">
        <f t="shared" si="103"/>
        <v/>
      </c>
      <c r="AO137" s="264" t="str">
        <f t="shared" si="103"/>
        <v/>
      </c>
      <c r="AP137" s="264" t="str">
        <f t="shared" si="103"/>
        <v/>
      </c>
      <c r="AQ137" s="264" t="str">
        <f t="shared" si="103"/>
        <v/>
      </c>
      <c r="AR137" s="264" t="str">
        <f t="shared" si="103"/>
        <v/>
      </c>
      <c r="AS137" s="264" t="str">
        <f t="shared" si="103"/>
        <v/>
      </c>
      <c r="AT137" s="264" t="str">
        <f t="shared" si="103"/>
        <v/>
      </c>
      <c r="AU137" s="264" t="str">
        <f t="shared" si="103"/>
        <v/>
      </c>
    </row>
    <row r="138" spans="2:47" x14ac:dyDescent="0.25">
      <c r="B138" s="183">
        <v>9</v>
      </c>
      <c r="C138" s="264" t="str">
        <f t="shared" si="107"/>
        <v/>
      </c>
      <c r="G138" s="264" t="str">
        <f t="shared" si="103"/>
        <v/>
      </c>
      <c r="H138" s="264" t="str">
        <f t="shared" si="103"/>
        <v/>
      </c>
      <c r="I138" s="264" t="str">
        <f t="shared" si="103"/>
        <v/>
      </c>
      <c r="J138" s="264" t="str">
        <f t="shared" si="104"/>
        <v/>
      </c>
      <c r="K138" s="264" t="str">
        <f t="shared" si="104"/>
        <v/>
      </c>
      <c r="L138" s="264" t="str">
        <f t="shared" si="103"/>
        <v/>
      </c>
      <c r="M138" s="264" t="str">
        <f t="shared" si="103"/>
        <v/>
      </c>
      <c r="N138" s="264" t="str">
        <f t="shared" si="108"/>
        <v/>
      </c>
      <c r="O138" s="264" t="str">
        <f t="shared" si="103"/>
        <v/>
      </c>
      <c r="P138" s="264" t="str">
        <f t="shared" si="103"/>
        <v/>
      </c>
      <c r="Q138" s="264" t="str">
        <f t="shared" si="103"/>
        <v/>
      </c>
      <c r="R138" s="264" t="str">
        <f t="shared" si="103"/>
        <v/>
      </c>
      <c r="S138" s="264" t="str">
        <f t="shared" si="103"/>
        <v/>
      </c>
      <c r="T138" s="264" t="str">
        <f t="shared" si="103"/>
        <v/>
      </c>
      <c r="U138" s="264" t="str">
        <f t="shared" si="103"/>
        <v/>
      </c>
      <c r="V138" s="264" t="str">
        <f t="shared" si="103"/>
        <v/>
      </c>
      <c r="W138" s="264" t="str">
        <f t="shared" si="105"/>
        <v/>
      </c>
      <c r="X138" s="264" t="str">
        <f t="shared" si="105"/>
        <v/>
      </c>
      <c r="Y138" s="264" t="str">
        <f t="shared" si="105"/>
        <v/>
      </c>
      <c r="Z138" s="264" t="str">
        <f t="shared" si="105"/>
        <v/>
      </c>
      <c r="AA138" s="264" t="str">
        <f t="shared" si="105"/>
        <v/>
      </c>
      <c r="AB138" s="264" t="str">
        <f t="shared" si="105"/>
        <v/>
      </c>
      <c r="AC138" s="264" t="str">
        <f t="shared" si="103"/>
        <v/>
      </c>
      <c r="AD138" s="264" t="str">
        <f t="shared" si="103"/>
        <v/>
      </c>
      <c r="AE138" s="264" t="str">
        <f t="shared" si="103"/>
        <v/>
      </c>
      <c r="AF138" s="264" t="str">
        <f t="shared" si="103"/>
        <v/>
      </c>
      <c r="AG138" s="264" t="str">
        <f t="shared" si="103"/>
        <v/>
      </c>
      <c r="AH138" s="264" t="str">
        <f t="shared" si="103"/>
        <v/>
      </c>
      <c r="AI138" s="264" t="str">
        <f t="shared" si="106"/>
        <v/>
      </c>
      <c r="AJ138" s="264" t="str">
        <f t="shared" si="106"/>
        <v/>
      </c>
      <c r="AK138" s="264" t="str">
        <f t="shared" si="106"/>
        <v/>
      </c>
      <c r="AL138" s="264" t="str">
        <f t="shared" si="106"/>
        <v/>
      </c>
      <c r="AM138" s="264" t="str">
        <f t="shared" si="103"/>
        <v/>
      </c>
      <c r="AN138" s="264" t="str">
        <f t="shared" si="103"/>
        <v/>
      </c>
      <c r="AO138" s="264" t="str">
        <f t="shared" si="103"/>
        <v/>
      </c>
      <c r="AP138" s="264" t="str">
        <f t="shared" si="103"/>
        <v/>
      </c>
      <c r="AQ138" s="264" t="str">
        <f t="shared" si="103"/>
        <v/>
      </c>
      <c r="AR138" s="264" t="str">
        <f t="shared" si="103"/>
        <v/>
      </c>
      <c r="AS138" s="264" t="str">
        <f t="shared" si="103"/>
        <v/>
      </c>
      <c r="AT138" s="264" t="str">
        <f t="shared" si="103"/>
        <v/>
      </c>
      <c r="AU138" s="264" t="str">
        <f t="shared" si="103"/>
        <v/>
      </c>
    </row>
    <row r="139" spans="2:47" x14ac:dyDescent="0.25">
      <c r="B139" s="183">
        <v>10</v>
      </c>
      <c r="C139" s="264" t="str">
        <f t="shared" si="107"/>
        <v/>
      </c>
      <c r="G139" s="264" t="str">
        <f t="shared" si="103"/>
        <v/>
      </c>
      <c r="H139" s="264" t="str">
        <f t="shared" si="103"/>
        <v/>
      </c>
      <c r="I139" s="264" t="str">
        <f t="shared" si="103"/>
        <v/>
      </c>
      <c r="J139" s="264" t="str">
        <f t="shared" si="104"/>
        <v/>
      </c>
      <c r="K139" s="264" t="str">
        <f t="shared" si="104"/>
        <v/>
      </c>
      <c r="L139" s="264" t="str">
        <f t="shared" ref="G139:AU144" si="109">L38</f>
        <v/>
      </c>
      <c r="M139" s="264" t="str">
        <f t="shared" si="109"/>
        <v/>
      </c>
      <c r="N139" s="264" t="str">
        <f t="shared" si="108"/>
        <v/>
      </c>
      <c r="O139" s="264" t="str">
        <f t="shared" si="109"/>
        <v/>
      </c>
      <c r="P139" s="264" t="str">
        <f t="shared" si="109"/>
        <v/>
      </c>
      <c r="Q139" s="264" t="str">
        <f t="shared" si="109"/>
        <v/>
      </c>
      <c r="R139" s="264" t="str">
        <f t="shared" si="109"/>
        <v/>
      </c>
      <c r="S139" s="264" t="str">
        <f t="shared" si="109"/>
        <v/>
      </c>
      <c r="T139" s="264" t="str">
        <f t="shared" si="109"/>
        <v/>
      </c>
      <c r="U139" s="264" t="str">
        <f t="shared" si="109"/>
        <v/>
      </c>
      <c r="V139" s="264" t="str">
        <f t="shared" si="109"/>
        <v/>
      </c>
      <c r="W139" s="264" t="str">
        <f t="shared" si="105"/>
        <v/>
      </c>
      <c r="X139" s="264" t="str">
        <f t="shared" si="105"/>
        <v/>
      </c>
      <c r="Y139" s="264" t="str">
        <f t="shared" si="105"/>
        <v/>
      </c>
      <c r="Z139" s="264" t="str">
        <f t="shared" si="105"/>
        <v/>
      </c>
      <c r="AA139" s="264" t="str">
        <f t="shared" si="105"/>
        <v/>
      </c>
      <c r="AB139" s="264" t="str">
        <f t="shared" si="105"/>
        <v/>
      </c>
      <c r="AC139" s="264" t="str">
        <f t="shared" si="109"/>
        <v/>
      </c>
      <c r="AD139" s="264" t="str">
        <f t="shared" si="109"/>
        <v/>
      </c>
      <c r="AE139" s="264" t="str">
        <f t="shared" si="109"/>
        <v/>
      </c>
      <c r="AF139" s="264" t="str">
        <f t="shared" si="109"/>
        <v/>
      </c>
      <c r="AG139" s="264" t="str">
        <f t="shared" si="109"/>
        <v/>
      </c>
      <c r="AH139" s="264" t="str">
        <f t="shared" si="109"/>
        <v/>
      </c>
      <c r="AI139" s="264" t="str">
        <f t="shared" si="106"/>
        <v/>
      </c>
      <c r="AJ139" s="264" t="str">
        <f t="shared" si="106"/>
        <v/>
      </c>
      <c r="AK139" s="264" t="str">
        <f t="shared" si="106"/>
        <v/>
      </c>
      <c r="AL139" s="264" t="str">
        <f t="shared" si="106"/>
        <v/>
      </c>
      <c r="AM139" s="264" t="str">
        <f t="shared" si="109"/>
        <v/>
      </c>
      <c r="AN139" s="264" t="str">
        <f t="shared" si="109"/>
        <v/>
      </c>
      <c r="AO139" s="264" t="str">
        <f t="shared" si="109"/>
        <v/>
      </c>
      <c r="AP139" s="264" t="str">
        <f t="shared" si="109"/>
        <v/>
      </c>
      <c r="AQ139" s="264" t="str">
        <f t="shared" si="109"/>
        <v/>
      </c>
      <c r="AR139" s="264" t="str">
        <f t="shared" si="109"/>
        <v/>
      </c>
      <c r="AS139" s="264" t="str">
        <f t="shared" si="109"/>
        <v/>
      </c>
      <c r="AT139" s="264" t="str">
        <f t="shared" si="109"/>
        <v/>
      </c>
      <c r="AU139" s="264" t="str">
        <f t="shared" si="109"/>
        <v/>
      </c>
    </row>
    <row r="140" spans="2:47" x14ac:dyDescent="0.25">
      <c r="B140" s="183">
        <v>11</v>
      </c>
      <c r="C140" s="264" t="str">
        <f t="shared" si="107"/>
        <v/>
      </c>
      <c r="G140" s="264" t="str">
        <f t="shared" si="109"/>
        <v/>
      </c>
      <c r="H140" s="264" t="str">
        <f t="shared" si="109"/>
        <v/>
      </c>
      <c r="I140" s="264" t="str">
        <f t="shared" si="109"/>
        <v/>
      </c>
      <c r="J140" s="264" t="str">
        <f t="shared" si="104"/>
        <v/>
      </c>
      <c r="K140" s="264" t="str">
        <f t="shared" si="104"/>
        <v/>
      </c>
      <c r="L140" s="264" t="str">
        <f t="shared" si="109"/>
        <v/>
      </c>
      <c r="M140" s="264" t="str">
        <f t="shared" si="109"/>
        <v/>
      </c>
      <c r="N140" s="264" t="str">
        <f t="shared" si="108"/>
        <v/>
      </c>
      <c r="O140" s="264" t="str">
        <f t="shared" si="109"/>
        <v/>
      </c>
      <c r="P140" s="264" t="str">
        <f t="shared" si="109"/>
        <v/>
      </c>
      <c r="Q140" s="264" t="str">
        <f t="shared" si="109"/>
        <v/>
      </c>
      <c r="R140" s="264" t="str">
        <f t="shared" si="109"/>
        <v/>
      </c>
      <c r="S140" s="264" t="str">
        <f t="shared" si="109"/>
        <v/>
      </c>
      <c r="T140" s="264" t="str">
        <f t="shared" si="109"/>
        <v/>
      </c>
      <c r="U140" s="264" t="str">
        <f t="shared" si="109"/>
        <v/>
      </c>
      <c r="V140" s="264" t="str">
        <f t="shared" si="109"/>
        <v/>
      </c>
      <c r="W140" s="264" t="str">
        <f t="shared" si="105"/>
        <v/>
      </c>
      <c r="X140" s="264" t="str">
        <f t="shared" si="105"/>
        <v/>
      </c>
      <c r="Y140" s="264" t="str">
        <f t="shared" si="105"/>
        <v/>
      </c>
      <c r="Z140" s="264" t="str">
        <f t="shared" si="105"/>
        <v/>
      </c>
      <c r="AA140" s="264" t="str">
        <f t="shared" si="105"/>
        <v/>
      </c>
      <c r="AB140" s="264" t="str">
        <f t="shared" si="105"/>
        <v/>
      </c>
      <c r="AC140" s="264" t="str">
        <f t="shared" si="109"/>
        <v/>
      </c>
      <c r="AD140" s="264" t="str">
        <f t="shared" si="109"/>
        <v/>
      </c>
      <c r="AE140" s="264" t="str">
        <f t="shared" si="109"/>
        <v/>
      </c>
      <c r="AF140" s="264" t="str">
        <f t="shared" si="109"/>
        <v/>
      </c>
      <c r="AG140" s="264" t="str">
        <f t="shared" si="109"/>
        <v/>
      </c>
      <c r="AH140" s="264" t="str">
        <f t="shared" si="109"/>
        <v/>
      </c>
      <c r="AI140" s="264" t="str">
        <f t="shared" si="106"/>
        <v/>
      </c>
      <c r="AJ140" s="264" t="str">
        <f t="shared" si="106"/>
        <v/>
      </c>
      <c r="AK140" s="264" t="str">
        <f t="shared" si="106"/>
        <v/>
      </c>
      <c r="AL140" s="264" t="str">
        <f t="shared" si="106"/>
        <v/>
      </c>
      <c r="AM140" s="264" t="str">
        <f t="shared" si="109"/>
        <v/>
      </c>
      <c r="AN140" s="264" t="str">
        <f t="shared" si="109"/>
        <v/>
      </c>
      <c r="AO140" s="264" t="str">
        <f t="shared" si="109"/>
        <v/>
      </c>
      <c r="AP140" s="264" t="str">
        <f t="shared" si="109"/>
        <v/>
      </c>
      <c r="AQ140" s="264" t="str">
        <f t="shared" si="109"/>
        <v/>
      </c>
      <c r="AR140" s="264" t="str">
        <f t="shared" si="109"/>
        <v/>
      </c>
      <c r="AS140" s="264" t="str">
        <f t="shared" si="109"/>
        <v/>
      </c>
      <c r="AT140" s="264" t="str">
        <f t="shared" si="109"/>
        <v/>
      </c>
      <c r="AU140" s="264" t="str">
        <f t="shared" si="109"/>
        <v/>
      </c>
    </row>
    <row r="141" spans="2:47" x14ac:dyDescent="0.25">
      <c r="B141" s="183">
        <v>12</v>
      </c>
      <c r="C141" s="264" t="str">
        <f t="shared" si="107"/>
        <v/>
      </c>
      <c r="G141" s="264" t="str">
        <f t="shared" si="109"/>
        <v/>
      </c>
      <c r="H141" s="264" t="str">
        <f t="shared" si="109"/>
        <v/>
      </c>
      <c r="I141" s="264" t="str">
        <f t="shared" si="109"/>
        <v/>
      </c>
      <c r="J141" s="264" t="str">
        <f t="shared" si="104"/>
        <v/>
      </c>
      <c r="K141" s="264" t="str">
        <f t="shared" si="104"/>
        <v/>
      </c>
      <c r="L141" s="264" t="str">
        <f t="shared" si="109"/>
        <v/>
      </c>
      <c r="M141" s="264" t="str">
        <f t="shared" si="109"/>
        <v/>
      </c>
      <c r="N141" s="264" t="str">
        <f t="shared" si="108"/>
        <v/>
      </c>
      <c r="O141" s="264" t="str">
        <f t="shared" si="109"/>
        <v/>
      </c>
      <c r="P141" s="264" t="str">
        <f t="shared" si="109"/>
        <v/>
      </c>
      <c r="Q141" s="264" t="str">
        <f t="shared" si="109"/>
        <v/>
      </c>
      <c r="R141" s="264" t="str">
        <f t="shared" si="109"/>
        <v/>
      </c>
      <c r="S141" s="264" t="str">
        <f t="shared" si="109"/>
        <v/>
      </c>
      <c r="T141" s="264" t="str">
        <f t="shared" si="109"/>
        <v/>
      </c>
      <c r="U141" s="264" t="str">
        <f t="shared" si="109"/>
        <v/>
      </c>
      <c r="V141" s="264" t="str">
        <f t="shared" si="109"/>
        <v/>
      </c>
      <c r="W141" s="264" t="str">
        <f t="shared" si="105"/>
        <v/>
      </c>
      <c r="X141" s="264" t="str">
        <f t="shared" si="105"/>
        <v/>
      </c>
      <c r="Y141" s="264" t="str">
        <f t="shared" si="105"/>
        <v/>
      </c>
      <c r="Z141" s="264" t="str">
        <f t="shared" si="105"/>
        <v/>
      </c>
      <c r="AA141" s="264" t="str">
        <f t="shared" si="105"/>
        <v/>
      </c>
      <c r="AB141" s="264" t="str">
        <f t="shared" si="105"/>
        <v/>
      </c>
      <c r="AC141" s="264" t="str">
        <f t="shared" si="109"/>
        <v/>
      </c>
      <c r="AD141" s="264" t="str">
        <f t="shared" si="109"/>
        <v/>
      </c>
      <c r="AE141" s="264" t="str">
        <f t="shared" si="109"/>
        <v/>
      </c>
      <c r="AF141" s="264" t="str">
        <f t="shared" si="109"/>
        <v/>
      </c>
      <c r="AG141" s="264" t="str">
        <f t="shared" si="109"/>
        <v/>
      </c>
      <c r="AH141" s="264" t="str">
        <f t="shared" si="109"/>
        <v/>
      </c>
      <c r="AI141" s="264" t="str">
        <f t="shared" si="106"/>
        <v/>
      </c>
      <c r="AJ141" s="264" t="str">
        <f t="shared" si="106"/>
        <v/>
      </c>
      <c r="AK141" s="264" t="str">
        <f t="shared" si="106"/>
        <v/>
      </c>
      <c r="AL141" s="264" t="str">
        <f t="shared" si="106"/>
        <v/>
      </c>
      <c r="AM141" s="264" t="str">
        <f t="shared" si="109"/>
        <v/>
      </c>
      <c r="AN141" s="264" t="str">
        <f t="shared" si="109"/>
        <v/>
      </c>
      <c r="AO141" s="264" t="str">
        <f t="shared" si="109"/>
        <v/>
      </c>
      <c r="AP141" s="264" t="str">
        <f t="shared" si="109"/>
        <v/>
      </c>
      <c r="AQ141" s="264" t="str">
        <f t="shared" si="109"/>
        <v/>
      </c>
      <c r="AR141" s="264" t="str">
        <f t="shared" si="109"/>
        <v/>
      </c>
      <c r="AS141" s="264" t="str">
        <f t="shared" si="109"/>
        <v/>
      </c>
      <c r="AT141" s="264" t="str">
        <f t="shared" si="109"/>
        <v/>
      </c>
      <c r="AU141" s="264" t="str">
        <f t="shared" si="109"/>
        <v/>
      </c>
    </row>
    <row r="142" spans="2:47" x14ac:dyDescent="0.25">
      <c r="B142" s="183">
        <v>13</v>
      </c>
      <c r="C142" s="264" t="str">
        <f t="shared" si="107"/>
        <v/>
      </c>
      <c r="G142" s="264" t="str">
        <f t="shared" si="109"/>
        <v/>
      </c>
      <c r="H142" s="264" t="str">
        <f t="shared" si="109"/>
        <v/>
      </c>
      <c r="I142" s="264" t="str">
        <f t="shared" si="109"/>
        <v/>
      </c>
      <c r="J142" s="264" t="str">
        <f t="shared" si="104"/>
        <v/>
      </c>
      <c r="K142" s="264" t="str">
        <f t="shared" si="104"/>
        <v/>
      </c>
      <c r="L142" s="264" t="str">
        <f t="shared" si="109"/>
        <v/>
      </c>
      <c r="M142" s="264" t="str">
        <f t="shared" si="109"/>
        <v/>
      </c>
      <c r="N142" s="264" t="str">
        <f t="shared" si="108"/>
        <v/>
      </c>
      <c r="O142" s="264" t="str">
        <f t="shared" si="109"/>
        <v/>
      </c>
      <c r="P142" s="264" t="str">
        <f t="shared" si="109"/>
        <v/>
      </c>
      <c r="Q142" s="264" t="str">
        <f t="shared" si="109"/>
        <v/>
      </c>
      <c r="R142" s="264" t="str">
        <f t="shared" si="109"/>
        <v/>
      </c>
      <c r="S142" s="264" t="str">
        <f t="shared" si="109"/>
        <v/>
      </c>
      <c r="T142" s="264" t="str">
        <f t="shared" si="109"/>
        <v/>
      </c>
      <c r="U142" s="264" t="str">
        <f t="shared" si="109"/>
        <v/>
      </c>
      <c r="V142" s="264" t="str">
        <f t="shared" si="109"/>
        <v/>
      </c>
      <c r="W142" s="264" t="str">
        <f t="shared" si="105"/>
        <v/>
      </c>
      <c r="X142" s="264" t="str">
        <f t="shared" si="105"/>
        <v/>
      </c>
      <c r="Y142" s="264" t="str">
        <f t="shared" si="105"/>
        <v/>
      </c>
      <c r="Z142" s="264" t="str">
        <f t="shared" si="105"/>
        <v/>
      </c>
      <c r="AA142" s="264" t="str">
        <f t="shared" si="105"/>
        <v/>
      </c>
      <c r="AB142" s="264" t="str">
        <f t="shared" si="105"/>
        <v/>
      </c>
      <c r="AC142" s="264" t="str">
        <f t="shared" si="109"/>
        <v/>
      </c>
      <c r="AD142" s="264" t="str">
        <f t="shared" si="109"/>
        <v/>
      </c>
      <c r="AE142" s="264" t="str">
        <f t="shared" si="109"/>
        <v/>
      </c>
      <c r="AF142" s="264" t="str">
        <f t="shared" si="109"/>
        <v/>
      </c>
      <c r="AG142" s="264" t="str">
        <f t="shared" si="109"/>
        <v/>
      </c>
      <c r="AH142" s="264" t="str">
        <f t="shared" si="109"/>
        <v/>
      </c>
      <c r="AI142" s="264" t="str">
        <f t="shared" si="106"/>
        <v/>
      </c>
      <c r="AJ142" s="264" t="str">
        <f t="shared" si="106"/>
        <v/>
      </c>
      <c r="AK142" s="264" t="str">
        <f t="shared" si="106"/>
        <v/>
      </c>
      <c r="AL142" s="264" t="str">
        <f t="shared" si="106"/>
        <v/>
      </c>
      <c r="AM142" s="264" t="str">
        <f t="shared" si="109"/>
        <v/>
      </c>
      <c r="AN142" s="264" t="str">
        <f t="shared" si="109"/>
        <v/>
      </c>
      <c r="AO142" s="264" t="str">
        <f t="shared" si="109"/>
        <v/>
      </c>
      <c r="AP142" s="264" t="str">
        <f t="shared" si="109"/>
        <v/>
      </c>
      <c r="AQ142" s="264" t="str">
        <f t="shared" si="109"/>
        <v/>
      </c>
      <c r="AR142" s="264" t="str">
        <f t="shared" si="109"/>
        <v/>
      </c>
      <c r="AS142" s="264" t="str">
        <f t="shared" si="109"/>
        <v/>
      </c>
      <c r="AT142" s="264" t="str">
        <f t="shared" si="109"/>
        <v/>
      </c>
      <c r="AU142" s="264" t="str">
        <f t="shared" si="109"/>
        <v/>
      </c>
    </row>
    <row r="143" spans="2:47" x14ac:dyDescent="0.25">
      <c r="B143" s="183">
        <v>14</v>
      </c>
      <c r="C143" s="264" t="str">
        <f t="shared" si="107"/>
        <v/>
      </c>
      <c r="G143" s="264" t="str">
        <f t="shared" si="109"/>
        <v/>
      </c>
      <c r="H143" s="264" t="str">
        <f t="shared" si="109"/>
        <v/>
      </c>
      <c r="I143" s="264" t="str">
        <f t="shared" si="109"/>
        <v/>
      </c>
      <c r="J143" s="264" t="str">
        <f t="shared" si="104"/>
        <v/>
      </c>
      <c r="K143" s="264" t="str">
        <f t="shared" si="104"/>
        <v/>
      </c>
      <c r="L143" s="264" t="str">
        <f t="shared" si="109"/>
        <v/>
      </c>
      <c r="M143" s="264" t="str">
        <f t="shared" si="109"/>
        <v/>
      </c>
      <c r="N143" s="264" t="str">
        <f t="shared" si="108"/>
        <v/>
      </c>
      <c r="O143" s="264" t="str">
        <f t="shared" si="109"/>
        <v/>
      </c>
      <c r="P143" s="264" t="str">
        <f t="shared" si="109"/>
        <v/>
      </c>
      <c r="Q143" s="264" t="str">
        <f t="shared" si="109"/>
        <v/>
      </c>
      <c r="R143" s="264" t="str">
        <f t="shared" si="109"/>
        <v/>
      </c>
      <c r="S143" s="264" t="str">
        <f t="shared" si="109"/>
        <v/>
      </c>
      <c r="T143" s="264" t="str">
        <f t="shared" si="109"/>
        <v/>
      </c>
      <c r="U143" s="264" t="str">
        <f t="shared" si="109"/>
        <v/>
      </c>
      <c r="V143" s="264" t="str">
        <f t="shared" si="109"/>
        <v/>
      </c>
      <c r="W143" s="264" t="str">
        <f t="shared" si="105"/>
        <v/>
      </c>
      <c r="X143" s="264" t="str">
        <f t="shared" si="105"/>
        <v/>
      </c>
      <c r="Y143" s="264" t="str">
        <f t="shared" si="105"/>
        <v/>
      </c>
      <c r="Z143" s="264" t="str">
        <f t="shared" si="105"/>
        <v/>
      </c>
      <c r="AA143" s="264" t="str">
        <f t="shared" si="105"/>
        <v/>
      </c>
      <c r="AB143" s="264" t="str">
        <f t="shared" si="105"/>
        <v/>
      </c>
      <c r="AC143" s="264" t="str">
        <f t="shared" si="109"/>
        <v/>
      </c>
      <c r="AD143" s="264" t="str">
        <f t="shared" si="109"/>
        <v/>
      </c>
      <c r="AE143" s="264" t="str">
        <f t="shared" si="109"/>
        <v/>
      </c>
      <c r="AF143" s="264" t="str">
        <f t="shared" si="109"/>
        <v/>
      </c>
      <c r="AG143" s="264" t="str">
        <f t="shared" si="109"/>
        <v/>
      </c>
      <c r="AH143" s="264" t="str">
        <f t="shared" si="109"/>
        <v/>
      </c>
      <c r="AI143" s="264" t="str">
        <f t="shared" si="106"/>
        <v/>
      </c>
      <c r="AJ143" s="264" t="str">
        <f t="shared" si="106"/>
        <v/>
      </c>
      <c r="AK143" s="264" t="str">
        <f t="shared" si="106"/>
        <v/>
      </c>
      <c r="AL143" s="264" t="str">
        <f t="shared" si="106"/>
        <v/>
      </c>
      <c r="AM143" s="264" t="str">
        <f t="shared" si="109"/>
        <v/>
      </c>
      <c r="AN143" s="264" t="str">
        <f t="shared" si="109"/>
        <v/>
      </c>
      <c r="AO143" s="264" t="str">
        <f t="shared" si="109"/>
        <v/>
      </c>
      <c r="AP143" s="264" t="str">
        <f t="shared" si="109"/>
        <v/>
      </c>
      <c r="AQ143" s="264" t="str">
        <f t="shared" si="109"/>
        <v/>
      </c>
      <c r="AR143" s="264" t="str">
        <f t="shared" si="109"/>
        <v/>
      </c>
      <c r="AS143" s="264" t="str">
        <f t="shared" si="109"/>
        <v/>
      </c>
      <c r="AT143" s="264" t="str">
        <f t="shared" si="109"/>
        <v/>
      </c>
      <c r="AU143" s="264" t="str">
        <f t="shared" si="109"/>
        <v/>
      </c>
    </row>
    <row r="144" spans="2:47" x14ac:dyDescent="0.25">
      <c r="B144" s="265">
        <v>15</v>
      </c>
      <c r="C144" s="33" t="str">
        <f t="shared" si="107"/>
        <v/>
      </c>
      <c r="D144" s="33"/>
      <c r="E144" s="33"/>
      <c r="F144" s="33"/>
      <c r="G144" s="33" t="str">
        <f t="shared" si="109"/>
        <v/>
      </c>
      <c r="H144" s="33" t="str">
        <f t="shared" si="109"/>
        <v/>
      </c>
      <c r="I144" s="33" t="str">
        <f t="shared" si="109"/>
        <v/>
      </c>
      <c r="J144" s="264" t="str">
        <f t="shared" si="104"/>
        <v/>
      </c>
      <c r="K144" s="264" t="str">
        <f t="shared" si="104"/>
        <v/>
      </c>
      <c r="L144" s="33" t="str">
        <f t="shared" si="109"/>
        <v/>
      </c>
      <c r="M144" s="33" t="str">
        <f t="shared" si="109"/>
        <v/>
      </c>
      <c r="N144" s="264" t="str">
        <f t="shared" si="108"/>
        <v/>
      </c>
      <c r="O144" s="33" t="str">
        <f t="shared" si="109"/>
        <v/>
      </c>
      <c r="P144" s="33" t="str">
        <f t="shared" si="109"/>
        <v/>
      </c>
      <c r="Q144" s="33" t="str">
        <f t="shared" si="109"/>
        <v/>
      </c>
      <c r="R144" s="33" t="str">
        <f t="shared" si="109"/>
        <v/>
      </c>
      <c r="S144" s="33" t="str">
        <f t="shared" si="109"/>
        <v/>
      </c>
      <c r="T144" s="33" t="str">
        <f t="shared" si="109"/>
        <v/>
      </c>
      <c r="U144" s="33" t="str">
        <f t="shared" si="109"/>
        <v/>
      </c>
      <c r="V144" s="33" t="str">
        <f t="shared" si="109"/>
        <v/>
      </c>
      <c r="W144" s="264" t="str">
        <f t="shared" si="105"/>
        <v/>
      </c>
      <c r="X144" s="264" t="str">
        <f t="shared" si="105"/>
        <v/>
      </c>
      <c r="Y144" s="264" t="str">
        <f t="shared" si="105"/>
        <v/>
      </c>
      <c r="Z144" s="264" t="str">
        <f t="shared" si="105"/>
        <v/>
      </c>
      <c r="AA144" s="264" t="str">
        <f t="shared" si="105"/>
        <v/>
      </c>
      <c r="AB144" s="264" t="str">
        <f t="shared" si="105"/>
        <v/>
      </c>
      <c r="AC144" s="33" t="str">
        <f t="shared" si="109"/>
        <v/>
      </c>
      <c r="AD144" s="33" t="str">
        <f t="shared" si="109"/>
        <v/>
      </c>
      <c r="AE144" s="33" t="str">
        <f t="shared" si="109"/>
        <v/>
      </c>
      <c r="AF144" s="33" t="str">
        <f t="shared" si="109"/>
        <v/>
      </c>
      <c r="AG144" s="33" t="str">
        <f t="shared" si="109"/>
        <v/>
      </c>
      <c r="AH144" s="33" t="str">
        <f t="shared" si="109"/>
        <v/>
      </c>
      <c r="AI144" s="264" t="str">
        <f t="shared" si="106"/>
        <v/>
      </c>
      <c r="AJ144" s="264" t="str">
        <f t="shared" si="106"/>
        <v/>
      </c>
      <c r="AK144" s="264" t="str">
        <f t="shared" si="106"/>
        <v/>
      </c>
      <c r="AL144" s="264" t="str">
        <f t="shared" si="106"/>
        <v/>
      </c>
      <c r="AM144" s="33" t="str">
        <f t="shared" si="109"/>
        <v/>
      </c>
      <c r="AN144" s="33" t="str">
        <f t="shared" si="109"/>
        <v/>
      </c>
      <c r="AO144" s="33" t="str">
        <f t="shared" si="109"/>
        <v/>
      </c>
      <c r="AP144" s="33" t="str">
        <f t="shared" si="109"/>
        <v/>
      </c>
      <c r="AQ144" s="33" t="str">
        <f t="shared" si="109"/>
        <v/>
      </c>
      <c r="AR144" s="33" t="str">
        <f t="shared" si="109"/>
        <v/>
      </c>
      <c r="AS144" s="33" t="str">
        <f t="shared" si="109"/>
        <v/>
      </c>
      <c r="AT144" s="33" t="str">
        <f t="shared" si="109"/>
        <v/>
      </c>
      <c r="AU144" s="33" t="str">
        <f t="shared" si="109"/>
        <v/>
      </c>
    </row>
    <row r="145" spans="2:47" x14ac:dyDescent="0.25">
      <c r="B145" s="183">
        <v>1</v>
      </c>
      <c r="C145" s="264" t="str">
        <f>C48</f>
        <v/>
      </c>
      <c r="G145" s="264" t="str">
        <f t="shared" ref="G145:AU155" si="110">G48</f>
        <v/>
      </c>
      <c r="H145" s="264" t="str">
        <f t="shared" si="110"/>
        <v/>
      </c>
      <c r="I145" s="264" t="str">
        <f t="shared" si="110"/>
        <v/>
      </c>
      <c r="J145" s="264" t="str">
        <f t="shared" ref="J145:K159" si="111">IF(J48="","",J48)</f>
        <v/>
      </c>
      <c r="K145" s="264" t="str">
        <f t="shared" si="111"/>
        <v/>
      </c>
      <c r="L145" s="264" t="str">
        <f t="shared" si="110"/>
        <v/>
      </c>
      <c r="M145" s="264" t="str">
        <f t="shared" si="110"/>
        <v/>
      </c>
      <c r="N145" s="264" t="str">
        <f>IF(N48="","",N48)</f>
        <v/>
      </c>
      <c r="O145" s="264" t="str">
        <f>IF(O48="","",O48)</f>
        <v/>
      </c>
      <c r="P145" s="264" t="str">
        <f>IF(P48="","",P48)</f>
        <v/>
      </c>
      <c r="Q145" s="264" t="str">
        <f>IF(Q48="","",Q48)</f>
        <v/>
      </c>
      <c r="R145" s="264" t="str">
        <f>IF(R48="","",R48)</f>
        <v/>
      </c>
      <c r="S145" s="264" t="str">
        <f t="shared" si="110"/>
        <v/>
      </c>
      <c r="T145" s="264" t="str">
        <f t="shared" si="110"/>
        <v/>
      </c>
      <c r="U145" s="264" t="str">
        <f>IF(U48="","",U48)</f>
        <v/>
      </c>
      <c r="V145" s="264" t="str">
        <f>IF(V48="","",V48)</f>
        <v/>
      </c>
      <c r="W145" s="264" t="str">
        <f>IF(W48="","",W48)</f>
        <v/>
      </c>
      <c r="X145" s="264" t="str">
        <f>IF(X48="","",X48)</f>
        <v/>
      </c>
      <c r="Y145" s="264" t="str">
        <f t="shared" si="110"/>
        <v/>
      </c>
      <c r="Z145" s="264" t="str">
        <f t="shared" si="110"/>
        <v/>
      </c>
      <c r="AA145" s="264" t="str">
        <f t="shared" si="110"/>
        <v/>
      </c>
      <c r="AB145" s="264" t="str">
        <f t="shared" si="110"/>
        <v/>
      </c>
      <c r="AC145" s="264" t="str">
        <f>IF(AC48="","",AC48)</f>
        <v/>
      </c>
      <c r="AD145" s="264" t="str">
        <f t="shared" si="110"/>
        <v/>
      </c>
      <c r="AE145" s="264" t="str">
        <f t="shared" si="110"/>
        <v/>
      </c>
      <c r="AF145" s="264" t="str">
        <f t="shared" si="110"/>
        <v/>
      </c>
      <c r="AG145" s="264" t="str">
        <f>IF(AG48="","",AG48)</f>
        <v/>
      </c>
      <c r="AH145" s="264" t="str">
        <f t="shared" si="110"/>
        <v/>
      </c>
      <c r="AI145" s="264" t="str">
        <f t="shared" si="110"/>
        <v/>
      </c>
      <c r="AJ145" s="264" t="str">
        <f t="shared" ref="AJ145:AL159" si="112">IF(AJ48="","",AJ48)</f>
        <v/>
      </c>
      <c r="AK145" s="264" t="str">
        <f t="shared" si="112"/>
        <v/>
      </c>
      <c r="AL145" s="264" t="str">
        <f t="shared" si="112"/>
        <v/>
      </c>
      <c r="AM145" s="264" t="str">
        <f t="shared" si="110"/>
        <v/>
      </c>
      <c r="AN145" s="264" t="str">
        <f t="shared" si="110"/>
        <v/>
      </c>
      <c r="AO145" s="264" t="str">
        <f t="shared" si="110"/>
        <v/>
      </c>
      <c r="AP145" s="264" t="str">
        <f t="shared" si="110"/>
        <v/>
      </c>
      <c r="AQ145" s="264" t="str">
        <f t="shared" si="110"/>
        <v/>
      </c>
      <c r="AR145" s="264" t="str">
        <f t="shared" si="110"/>
        <v/>
      </c>
      <c r="AS145" s="264" t="str">
        <f t="shared" si="110"/>
        <v/>
      </c>
      <c r="AT145" s="264" t="str">
        <f t="shared" si="110"/>
        <v/>
      </c>
      <c r="AU145" s="264" t="str">
        <f t="shared" si="110"/>
        <v/>
      </c>
    </row>
    <row r="146" spans="2:47" x14ac:dyDescent="0.25">
      <c r="B146" s="183">
        <v>2</v>
      </c>
      <c r="C146" s="264" t="str">
        <f t="shared" ref="C146:C159" si="113">C49</f>
        <v/>
      </c>
      <c r="G146" s="264" t="str">
        <f t="shared" si="110"/>
        <v/>
      </c>
      <c r="H146" s="264" t="str">
        <f t="shared" si="110"/>
        <v/>
      </c>
      <c r="I146" s="264" t="str">
        <f t="shared" si="110"/>
        <v/>
      </c>
      <c r="J146" s="264" t="str">
        <f t="shared" si="111"/>
        <v/>
      </c>
      <c r="K146" s="264" t="str">
        <f t="shared" si="111"/>
        <v/>
      </c>
      <c r="L146" s="264" t="str">
        <f t="shared" si="110"/>
        <v/>
      </c>
      <c r="M146" s="264" t="str">
        <f t="shared" si="110"/>
        <v/>
      </c>
      <c r="N146" s="264" t="str">
        <f t="shared" ref="N146:R159" si="114">IF(N49="","",N49)</f>
        <v/>
      </c>
      <c r="O146" s="264" t="str">
        <f t="shared" si="114"/>
        <v/>
      </c>
      <c r="P146" s="264" t="str">
        <f t="shared" si="114"/>
        <v/>
      </c>
      <c r="Q146" s="264" t="str">
        <f t="shared" si="114"/>
        <v/>
      </c>
      <c r="R146" s="264" t="str">
        <f t="shared" si="114"/>
        <v/>
      </c>
      <c r="S146" s="264" t="str">
        <f t="shared" si="110"/>
        <v/>
      </c>
      <c r="T146" s="264" t="str">
        <f t="shared" si="110"/>
        <v/>
      </c>
      <c r="U146" s="264" t="str">
        <f t="shared" ref="U146:X159" si="115">IF(U49="","",U49)</f>
        <v/>
      </c>
      <c r="V146" s="264" t="str">
        <f t="shared" si="115"/>
        <v/>
      </c>
      <c r="W146" s="264" t="str">
        <f t="shared" si="115"/>
        <v/>
      </c>
      <c r="X146" s="264" t="str">
        <f t="shared" si="115"/>
        <v/>
      </c>
      <c r="Y146" s="264" t="str">
        <f t="shared" si="110"/>
        <v/>
      </c>
      <c r="Z146" s="264" t="str">
        <f t="shared" si="110"/>
        <v/>
      </c>
      <c r="AA146" s="264" t="str">
        <f t="shared" si="110"/>
        <v/>
      </c>
      <c r="AB146" s="264" t="str">
        <f t="shared" si="110"/>
        <v/>
      </c>
      <c r="AC146" s="264" t="str">
        <f t="shared" ref="AC146:AC159" si="116">IF(AC49="","",AC49)</f>
        <v/>
      </c>
      <c r="AD146" s="264" t="str">
        <f t="shared" si="110"/>
        <v/>
      </c>
      <c r="AE146" s="264" t="str">
        <f t="shared" si="110"/>
        <v/>
      </c>
      <c r="AF146" s="264" t="str">
        <f t="shared" si="110"/>
        <v/>
      </c>
      <c r="AG146" s="264" t="str">
        <f t="shared" ref="AG146:AG159" si="117">IF(AG49="","",AG49)</f>
        <v/>
      </c>
      <c r="AH146" s="264" t="str">
        <f t="shared" si="110"/>
        <v/>
      </c>
      <c r="AI146" s="264" t="str">
        <f t="shared" si="110"/>
        <v/>
      </c>
      <c r="AJ146" s="264" t="str">
        <f t="shared" si="112"/>
        <v/>
      </c>
      <c r="AK146" s="264" t="str">
        <f t="shared" si="112"/>
        <v/>
      </c>
      <c r="AL146" s="264" t="str">
        <f t="shared" si="112"/>
        <v/>
      </c>
      <c r="AM146" s="264" t="str">
        <f t="shared" si="110"/>
        <v/>
      </c>
      <c r="AN146" s="264" t="str">
        <f t="shared" si="110"/>
        <v/>
      </c>
      <c r="AO146" s="264" t="str">
        <f t="shared" si="110"/>
        <v/>
      </c>
      <c r="AP146" s="264" t="str">
        <f t="shared" si="110"/>
        <v/>
      </c>
      <c r="AQ146" s="264" t="str">
        <f t="shared" si="110"/>
        <v/>
      </c>
      <c r="AR146" s="264" t="str">
        <f t="shared" si="110"/>
        <v/>
      </c>
      <c r="AS146" s="264" t="str">
        <f t="shared" si="110"/>
        <v/>
      </c>
      <c r="AT146" s="264" t="str">
        <f t="shared" si="110"/>
        <v/>
      </c>
      <c r="AU146" s="264" t="str">
        <f t="shared" si="110"/>
        <v/>
      </c>
    </row>
    <row r="147" spans="2:47" x14ac:dyDescent="0.25">
      <c r="B147" s="183">
        <v>3</v>
      </c>
      <c r="C147" s="264" t="str">
        <f t="shared" si="113"/>
        <v/>
      </c>
      <c r="G147" s="264" t="str">
        <f t="shared" si="110"/>
        <v/>
      </c>
      <c r="H147" s="264" t="str">
        <f t="shared" si="110"/>
        <v/>
      </c>
      <c r="I147" s="264" t="str">
        <f t="shared" si="110"/>
        <v/>
      </c>
      <c r="J147" s="264" t="str">
        <f t="shared" si="111"/>
        <v/>
      </c>
      <c r="K147" s="264" t="str">
        <f t="shared" si="111"/>
        <v/>
      </c>
      <c r="L147" s="264" t="str">
        <f t="shared" si="110"/>
        <v/>
      </c>
      <c r="M147" s="264" t="str">
        <f t="shared" si="110"/>
        <v/>
      </c>
      <c r="N147" s="264" t="str">
        <f t="shared" si="114"/>
        <v/>
      </c>
      <c r="O147" s="264" t="str">
        <f t="shared" si="114"/>
        <v/>
      </c>
      <c r="P147" s="264" t="str">
        <f t="shared" si="114"/>
        <v/>
      </c>
      <c r="Q147" s="264" t="str">
        <f t="shared" si="114"/>
        <v/>
      </c>
      <c r="R147" s="264" t="str">
        <f t="shared" si="114"/>
        <v/>
      </c>
      <c r="S147" s="264" t="str">
        <f t="shared" si="110"/>
        <v/>
      </c>
      <c r="T147" s="264" t="str">
        <f t="shared" si="110"/>
        <v/>
      </c>
      <c r="U147" s="264" t="str">
        <f t="shared" si="115"/>
        <v/>
      </c>
      <c r="V147" s="264" t="str">
        <f t="shared" si="115"/>
        <v/>
      </c>
      <c r="W147" s="264" t="str">
        <f t="shared" si="115"/>
        <v/>
      </c>
      <c r="X147" s="264" t="str">
        <f t="shared" si="115"/>
        <v/>
      </c>
      <c r="Y147" s="264" t="str">
        <f t="shared" si="110"/>
        <v/>
      </c>
      <c r="Z147" s="264" t="str">
        <f t="shared" si="110"/>
        <v/>
      </c>
      <c r="AA147" s="264" t="str">
        <f t="shared" si="110"/>
        <v/>
      </c>
      <c r="AB147" s="264" t="str">
        <f t="shared" si="110"/>
        <v/>
      </c>
      <c r="AC147" s="264" t="str">
        <f t="shared" si="116"/>
        <v/>
      </c>
      <c r="AD147" s="264" t="str">
        <f t="shared" si="110"/>
        <v/>
      </c>
      <c r="AE147" s="264" t="str">
        <f t="shared" si="110"/>
        <v/>
      </c>
      <c r="AF147" s="264" t="str">
        <f t="shared" si="110"/>
        <v/>
      </c>
      <c r="AG147" s="264" t="str">
        <f t="shared" si="117"/>
        <v/>
      </c>
      <c r="AH147" s="264" t="str">
        <f t="shared" si="110"/>
        <v/>
      </c>
      <c r="AI147" s="264" t="str">
        <f t="shared" si="110"/>
        <v/>
      </c>
      <c r="AJ147" s="264" t="str">
        <f t="shared" si="112"/>
        <v/>
      </c>
      <c r="AK147" s="264" t="str">
        <f t="shared" si="112"/>
        <v/>
      </c>
      <c r="AL147" s="264" t="str">
        <f t="shared" si="112"/>
        <v/>
      </c>
      <c r="AM147" s="264" t="str">
        <f t="shared" si="110"/>
        <v/>
      </c>
      <c r="AN147" s="264" t="str">
        <f t="shared" si="110"/>
        <v/>
      </c>
      <c r="AO147" s="264" t="str">
        <f t="shared" si="110"/>
        <v/>
      </c>
      <c r="AP147" s="264" t="str">
        <f t="shared" si="110"/>
        <v/>
      </c>
      <c r="AQ147" s="264" t="str">
        <f t="shared" si="110"/>
        <v/>
      </c>
      <c r="AR147" s="264" t="str">
        <f t="shared" si="110"/>
        <v/>
      </c>
      <c r="AS147" s="264" t="str">
        <f t="shared" si="110"/>
        <v/>
      </c>
      <c r="AT147" s="264" t="str">
        <f t="shared" si="110"/>
        <v/>
      </c>
      <c r="AU147" s="264" t="str">
        <f t="shared" si="110"/>
        <v/>
      </c>
    </row>
    <row r="148" spans="2:47" x14ac:dyDescent="0.25">
      <c r="B148" s="183">
        <v>4</v>
      </c>
      <c r="C148" s="264" t="str">
        <f t="shared" si="113"/>
        <v/>
      </c>
      <c r="G148" s="264" t="str">
        <f t="shared" si="110"/>
        <v/>
      </c>
      <c r="H148" s="264" t="str">
        <f t="shared" si="110"/>
        <v/>
      </c>
      <c r="I148" s="264" t="str">
        <f t="shared" si="110"/>
        <v/>
      </c>
      <c r="J148" s="264" t="str">
        <f t="shared" si="111"/>
        <v/>
      </c>
      <c r="K148" s="264" t="str">
        <f t="shared" si="111"/>
        <v/>
      </c>
      <c r="L148" s="264" t="str">
        <f t="shared" si="110"/>
        <v/>
      </c>
      <c r="M148" s="264" t="str">
        <f t="shared" si="110"/>
        <v/>
      </c>
      <c r="N148" s="264" t="str">
        <f t="shared" si="114"/>
        <v/>
      </c>
      <c r="O148" s="264" t="str">
        <f t="shared" si="114"/>
        <v/>
      </c>
      <c r="P148" s="264" t="str">
        <f t="shared" si="114"/>
        <v/>
      </c>
      <c r="Q148" s="264" t="str">
        <f t="shared" si="114"/>
        <v/>
      </c>
      <c r="R148" s="264" t="str">
        <f t="shared" si="114"/>
        <v/>
      </c>
      <c r="S148" s="264" t="str">
        <f t="shared" si="110"/>
        <v/>
      </c>
      <c r="T148" s="264" t="str">
        <f t="shared" si="110"/>
        <v/>
      </c>
      <c r="U148" s="264" t="str">
        <f t="shared" si="115"/>
        <v/>
      </c>
      <c r="V148" s="264" t="str">
        <f t="shared" si="115"/>
        <v/>
      </c>
      <c r="W148" s="264" t="str">
        <f t="shared" si="115"/>
        <v/>
      </c>
      <c r="X148" s="264" t="str">
        <f t="shared" si="115"/>
        <v/>
      </c>
      <c r="Y148" s="264" t="str">
        <f t="shared" si="110"/>
        <v/>
      </c>
      <c r="Z148" s="264" t="str">
        <f t="shared" si="110"/>
        <v/>
      </c>
      <c r="AA148" s="264" t="str">
        <f t="shared" si="110"/>
        <v/>
      </c>
      <c r="AB148" s="264" t="str">
        <f t="shared" si="110"/>
        <v/>
      </c>
      <c r="AC148" s="264" t="str">
        <f t="shared" si="116"/>
        <v/>
      </c>
      <c r="AD148" s="264" t="str">
        <f t="shared" si="110"/>
        <v/>
      </c>
      <c r="AE148" s="264" t="str">
        <f t="shared" si="110"/>
        <v/>
      </c>
      <c r="AF148" s="264" t="str">
        <f t="shared" si="110"/>
        <v/>
      </c>
      <c r="AG148" s="264" t="str">
        <f t="shared" si="117"/>
        <v/>
      </c>
      <c r="AH148" s="264" t="str">
        <f t="shared" si="110"/>
        <v/>
      </c>
      <c r="AI148" s="264" t="str">
        <f t="shared" si="110"/>
        <v/>
      </c>
      <c r="AJ148" s="264" t="str">
        <f t="shared" si="112"/>
        <v/>
      </c>
      <c r="AK148" s="264" t="str">
        <f t="shared" si="112"/>
        <v/>
      </c>
      <c r="AL148" s="264" t="str">
        <f t="shared" si="112"/>
        <v/>
      </c>
      <c r="AM148" s="264" t="str">
        <f t="shared" si="110"/>
        <v/>
      </c>
      <c r="AN148" s="264" t="str">
        <f t="shared" si="110"/>
        <v/>
      </c>
      <c r="AO148" s="264" t="str">
        <f t="shared" si="110"/>
        <v/>
      </c>
      <c r="AP148" s="264" t="str">
        <f t="shared" si="110"/>
        <v/>
      </c>
      <c r="AQ148" s="264" t="str">
        <f t="shared" si="110"/>
        <v/>
      </c>
      <c r="AR148" s="264" t="str">
        <f t="shared" si="110"/>
        <v/>
      </c>
      <c r="AS148" s="264" t="str">
        <f t="shared" si="110"/>
        <v/>
      </c>
      <c r="AT148" s="264" t="str">
        <f t="shared" si="110"/>
        <v/>
      </c>
      <c r="AU148" s="264" t="str">
        <f t="shared" si="110"/>
        <v/>
      </c>
    </row>
    <row r="149" spans="2:47" x14ac:dyDescent="0.25">
      <c r="B149" s="183">
        <v>5</v>
      </c>
      <c r="C149" s="264" t="str">
        <f t="shared" si="113"/>
        <v/>
      </c>
      <c r="G149" s="264" t="str">
        <f t="shared" si="110"/>
        <v/>
      </c>
      <c r="H149" s="264" t="str">
        <f t="shared" si="110"/>
        <v/>
      </c>
      <c r="I149" s="264" t="str">
        <f t="shared" si="110"/>
        <v/>
      </c>
      <c r="J149" s="264" t="str">
        <f t="shared" si="111"/>
        <v/>
      </c>
      <c r="K149" s="264" t="str">
        <f t="shared" si="111"/>
        <v/>
      </c>
      <c r="L149" s="264" t="str">
        <f t="shared" si="110"/>
        <v/>
      </c>
      <c r="M149" s="264" t="str">
        <f t="shared" si="110"/>
        <v/>
      </c>
      <c r="N149" s="264" t="str">
        <f t="shared" si="114"/>
        <v/>
      </c>
      <c r="O149" s="264" t="str">
        <f t="shared" si="114"/>
        <v/>
      </c>
      <c r="P149" s="264" t="str">
        <f t="shared" si="114"/>
        <v/>
      </c>
      <c r="Q149" s="264" t="str">
        <f t="shared" si="114"/>
        <v/>
      </c>
      <c r="R149" s="264" t="str">
        <f t="shared" si="114"/>
        <v/>
      </c>
      <c r="S149" s="264" t="str">
        <f t="shared" si="110"/>
        <v/>
      </c>
      <c r="T149" s="264" t="str">
        <f t="shared" si="110"/>
        <v/>
      </c>
      <c r="U149" s="264" t="str">
        <f t="shared" si="115"/>
        <v/>
      </c>
      <c r="V149" s="264" t="str">
        <f t="shared" si="115"/>
        <v/>
      </c>
      <c r="W149" s="264" t="str">
        <f t="shared" si="115"/>
        <v/>
      </c>
      <c r="X149" s="264" t="str">
        <f t="shared" si="115"/>
        <v/>
      </c>
      <c r="Y149" s="264" t="str">
        <f t="shared" si="110"/>
        <v/>
      </c>
      <c r="Z149" s="264" t="str">
        <f t="shared" si="110"/>
        <v/>
      </c>
      <c r="AA149" s="264" t="str">
        <f t="shared" si="110"/>
        <v/>
      </c>
      <c r="AB149" s="264" t="str">
        <f t="shared" si="110"/>
        <v/>
      </c>
      <c r="AC149" s="264" t="str">
        <f t="shared" si="116"/>
        <v/>
      </c>
      <c r="AD149" s="264" t="str">
        <f t="shared" si="110"/>
        <v/>
      </c>
      <c r="AE149" s="264" t="str">
        <f t="shared" si="110"/>
        <v/>
      </c>
      <c r="AF149" s="264" t="str">
        <f t="shared" si="110"/>
        <v/>
      </c>
      <c r="AG149" s="264" t="str">
        <f t="shared" si="117"/>
        <v/>
      </c>
      <c r="AH149" s="264" t="str">
        <f t="shared" si="110"/>
        <v/>
      </c>
      <c r="AI149" s="264" t="str">
        <f t="shared" si="110"/>
        <v/>
      </c>
      <c r="AJ149" s="264" t="str">
        <f t="shared" si="112"/>
        <v/>
      </c>
      <c r="AK149" s="264" t="str">
        <f t="shared" si="112"/>
        <v/>
      </c>
      <c r="AL149" s="264" t="str">
        <f t="shared" si="112"/>
        <v/>
      </c>
      <c r="AM149" s="264" t="str">
        <f t="shared" si="110"/>
        <v/>
      </c>
      <c r="AN149" s="264" t="str">
        <f t="shared" si="110"/>
        <v/>
      </c>
      <c r="AO149" s="264" t="str">
        <f t="shared" si="110"/>
        <v/>
      </c>
      <c r="AP149" s="264" t="str">
        <f t="shared" si="110"/>
        <v/>
      </c>
      <c r="AQ149" s="264" t="str">
        <f t="shared" si="110"/>
        <v/>
      </c>
      <c r="AR149" s="264" t="str">
        <f t="shared" si="110"/>
        <v/>
      </c>
      <c r="AS149" s="264" t="str">
        <f t="shared" si="110"/>
        <v/>
      </c>
      <c r="AT149" s="264" t="str">
        <f t="shared" si="110"/>
        <v/>
      </c>
      <c r="AU149" s="264" t="str">
        <f t="shared" si="110"/>
        <v/>
      </c>
    </row>
    <row r="150" spans="2:47" x14ac:dyDescent="0.25">
      <c r="B150" s="183">
        <v>6</v>
      </c>
      <c r="C150" s="264" t="str">
        <f t="shared" si="113"/>
        <v/>
      </c>
      <c r="G150" s="264" t="str">
        <f t="shared" si="110"/>
        <v/>
      </c>
      <c r="H150" s="264" t="str">
        <f t="shared" si="110"/>
        <v/>
      </c>
      <c r="I150" s="264" t="str">
        <f t="shared" si="110"/>
        <v/>
      </c>
      <c r="J150" s="264" t="str">
        <f t="shared" si="111"/>
        <v/>
      </c>
      <c r="K150" s="264" t="str">
        <f t="shared" si="111"/>
        <v/>
      </c>
      <c r="L150" s="264" t="str">
        <f t="shared" si="110"/>
        <v/>
      </c>
      <c r="M150" s="264" t="str">
        <f t="shared" si="110"/>
        <v/>
      </c>
      <c r="N150" s="264" t="str">
        <f t="shared" si="114"/>
        <v/>
      </c>
      <c r="O150" s="264" t="str">
        <f t="shared" si="114"/>
        <v/>
      </c>
      <c r="P150" s="264" t="str">
        <f t="shared" si="114"/>
        <v/>
      </c>
      <c r="Q150" s="264" t="str">
        <f t="shared" si="114"/>
        <v/>
      </c>
      <c r="R150" s="264" t="str">
        <f t="shared" si="114"/>
        <v/>
      </c>
      <c r="S150" s="264" t="str">
        <f t="shared" si="110"/>
        <v/>
      </c>
      <c r="T150" s="264" t="str">
        <f t="shared" si="110"/>
        <v/>
      </c>
      <c r="U150" s="264" t="str">
        <f t="shared" si="115"/>
        <v/>
      </c>
      <c r="V150" s="264" t="str">
        <f t="shared" si="115"/>
        <v/>
      </c>
      <c r="W150" s="264" t="str">
        <f t="shared" si="115"/>
        <v/>
      </c>
      <c r="X150" s="264" t="str">
        <f t="shared" si="115"/>
        <v/>
      </c>
      <c r="Y150" s="264" t="str">
        <f t="shared" si="110"/>
        <v/>
      </c>
      <c r="Z150" s="264" t="str">
        <f t="shared" si="110"/>
        <v/>
      </c>
      <c r="AA150" s="264" t="str">
        <f t="shared" si="110"/>
        <v/>
      </c>
      <c r="AB150" s="264" t="str">
        <f t="shared" si="110"/>
        <v/>
      </c>
      <c r="AC150" s="264" t="str">
        <f t="shared" si="116"/>
        <v/>
      </c>
      <c r="AD150" s="264" t="str">
        <f t="shared" si="110"/>
        <v/>
      </c>
      <c r="AE150" s="264" t="str">
        <f t="shared" si="110"/>
        <v/>
      </c>
      <c r="AF150" s="264" t="str">
        <f t="shared" si="110"/>
        <v/>
      </c>
      <c r="AG150" s="264" t="str">
        <f t="shared" si="117"/>
        <v/>
      </c>
      <c r="AH150" s="264" t="str">
        <f t="shared" si="110"/>
        <v/>
      </c>
      <c r="AI150" s="264" t="str">
        <f t="shared" si="110"/>
        <v/>
      </c>
      <c r="AJ150" s="264" t="str">
        <f t="shared" si="112"/>
        <v/>
      </c>
      <c r="AK150" s="264" t="str">
        <f t="shared" si="112"/>
        <v/>
      </c>
      <c r="AL150" s="264" t="str">
        <f t="shared" si="112"/>
        <v/>
      </c>
      <c r="AM150" s="264" t="str">
        <f t="shared" si="110"/>
        <v/>
      </c>
      <c r="AN150" s="264" t="str">
        <f t="shared" si="110"/>
        <v/>
      </c>
      <c r="AO150" s="264" t="str">
        <f t="shared" si="110"/>
        <v/>
      </c>
      <c r="AP150" s="264" t="str">
        <f t="shared" si="110"/>
        <v/>
      </c>
      <c r="AQ150" s="264" t="str">
        <f t="shared" si="110"/>
        <v/>
      </c>
      <c r="AR150" s="264" t="str">
        <f t="shared" si="110"/>
        <v/>
      </c>
      <c r="AS150" s="264" t="str">
        <f t="shared" si="110"/>
        <v/>
      </c>
      <c r="AT150" s="264" t="str">
        <f t="shared" si="110"/>
        <v/>
      </c>
      <c r="AU150" s="264" t="str">
        <f t="shared" si="110"/>
        <v/>
      </c>
    </row>
    <row r="151" spans="2:47" x14ac:dyDescent="0.25">
      <c r="B151" s="183">
        <v>7</v>
      </c>
      <c r="C151" s="264" t="str">
        <f t="shared" si="113"/>
        <v/>
      </c>
      <c r="G151" s="264" t="str">
        <f t="shared" si="110"/>
        <v/>
      </c>
      <c r="H151" s="264" t="str">
        <f t="shared" si="110"/>
        <v/>
      </c>
      <c r="I151" s="264" t="str">
        <f t="shared" si="110"/>
        <v/>
      </c>
      <c r="J151" s="264" t="str">
        <f t="shared" si="111"/>
        <v/>
      </c>
      <c r="K151" s="264" t="str">
        <f t="shared" si="111"/>
        <v/>
      </c>
      <c r="L151" s="264" t="str">
        <f t="shared" si="110"/>
        <v/>
      </c>
      <c r="M151" s="264" t="str">
        <f t="shared" si="110"/>
        <v/>
      </c>
      <c r="N151" s="264" t="str">
        <f t="shared" si="114"/>
        <v/>
      </c>
      <c r="O151" s="264" t="str">
        <f t="shared" si="114"/>
        <v/>
      </c>
      <c r="P151" s="264" t="str">
        <f t="shared" si="114"/>
        <v/>
      </c>
      <c r="Q151" s="264" t="str">
        <f t="shared" si="114"/>
        <v/>
      </c>
      <c r="R151" s="264" t="str">
        <f t="shared" si="114"/>
        <v/>
      </c>
      <c r="S151" s="264" t="str">
        <f t="shared" si="110"/>
        <v/>
      </c>
      <c r="T151" s="264" t="str">
        <f t="shared" si="110"/>
        <v/>
      </c>
      <c r="U151" s="264" t="str">
        <f t="shared" si="115"/>
        <v/>
      </c>
      <c r="V151" s="264" t="str">
        <f t="shared" si="115"/>
        <v/>
      </c>
      <c r="W151" s="264" t="str">
        <f t="shared" si="115"/>
        <v/>
      </c>
      <c r="X151" s="264" t="str">
        <f t="shared" si="115"/>
        <v/>
      </c>
      <c r="Y151" s="264" t="str">
        <f t="shared" si="110"/>
        <v/>
      </c>
      <c r="Z151" s="264" t="str">
        <f t="shared" si="110"/>
        <v/>
      </c>
      <c r="AA151" s="264" t="str">
        <f t="shared" si="110"/>
        <v/>
      </c>
      <c r="AB151" s="264" t="str">
        <f t="shared" si="110"/>
        <v/>
      </c>
      <c r="AC151" s="264" t="str">
        <f t="shared" si="116"/>
        <v/>
      </c>
      <c r="AD151" s="264" t="str">
        <f t="shared" si="110"/>
        <v/>
      </c>
      <c r="AE151" s="264" t="str">
        <f t="shared" si="110"/>
        <v/>
      </c>
      <c r="AF151" s="264" t="str">
        <f t="shared" si="110"/>
        <v/>
      </c>
      <c r="AG151" s="264" t="str">
        <f t="shared" si="117"/>
        <v/>
      </c>
      <c r="AH151" s="264" t="str">
        <f t="shared" si="110"/>
        <v/>
      </c>
      <c r="AI151" s="264" t="str">
        <f t="shared" si="110"/>
        <v/>
      </c>
      <c r="AJ151" s="264" t="str">
        <f t="shared" si="112"/>
        <v/>
      </c>
      <c r="AK151" s="264" t="str">
        <f t="shared" si="112"/>
        <v/>
      </c>
      <c r="AL151" s="264" t="str">
        <f t="shared" si="112"/>
        <v/>
      </c>
      <c r="AM151" s="264" t="str">
        <f t="shared" si="110"/>
        <v/>
      </c>
      <c r="AN151" s="264" t="str">
        <f t="shared" si="110"/>
        <v/>
      </c>
      <c r="AO151" s="264" t="str">
        <f t="shared" si="110"/>
        <v/>
      </c>
      <c r="AP151" s="264" t="str">
        <f t="shared" si="110"/>
        <v/>
      </c>
      <c r="AQ151" s="264" t="str">
        <f t="shared" si="110"/>
        <v/>
      </c>
      <c r="AR151" s="264" t="str">
        <f t="shared" si="110"/>
        <v/>
      </c>
      <c r="AS151" s="264" t="str">
        <f t="shared" si="110"/>
        <v/>
      </c>
      <c r="AT151" s="264" t="str">
        <f t="shared" si="110"/>
        <v/>
      </c>
      <c r="AU151" s="264" t="str">
        <f t="shared" si="110"/>
        <v/>
      </c>
    </row>
    <row r="152" spans="2:47" x14ac:dyDescent="0.25">
      <c r="B152" s="183">
        <v>8</v>
      </c>
      <c r="C152" s="264" t="str">
        <f t="shared" si="113"/>
        <v/>
      </c>
      <c r="G152" s="264" t="str">
        <f t="shared" si="110"/>
        <v/>
      </c>
      <c r="H152" s="264" t="str">
        <f t="shared" si="110"/>
        <v/>
      </c>
      <c r="I152" s="264" t="str">
        <f t="shared" si="110"/>
        <v/>
      </c>
      <c r="J152" s="264" t="str">
        <f t="shared" si="111"/>
        <v/>
      </c>
      <c r="K152" s="264" t="str">
        <f t="shared" si="111"/>
        <v/>
      </c>
      <c r="L152" s="264" t="str">
        <f t="shared" si="110"/>
        <v/>
      </c>
      <c r="M152" s="264" t="str">
        <f t="shared" si="110"/>
        <v/>
      </c>
      <c r="N152" s="264" t="str">
        <f t="shared" si="114"/>
        <v/>
      </c>
      <c r="O152" s="264" t="str">
        <f t="shared" si="114"/>
        <v/>
      </c>
      <c r="P152" s="264" t="str">
        <f t="shared" si="114"/>
        <v/>
      </c>
      <c r="Q152" s="264" t="str">
        <f t="shared" si="114"/>
        <v/>
      </c>
      <c r="R152" s="264" t="str">
        <f t="shared" si="114"/>
        <v/>
      </c>
      <c r="S152" s="264" t="str">
        <f t="shared" si="110"/>
        <v/>
      </c>
      <c r="T152" s="264" t="str">
        <f t="shared" si="110"/>
        <v/>
      </c>
      <c r="U152" s="264" t="str">
        <f t="shared" si="115"/>
        <v/>
      </c>
      <c r="V152" s="264" t="str">
        <f t="shared" si="115"/>
        <v/>
      </c>
      <c r="W152" s="264" t="str">
        <f t="shared" si="115"/>
        <v/>
      </c>
      <c r="X152" s="264" t="str">
        <f t="shared" si="115"/>
        <v/>
      </c>
      <c r="Y152" s="264" t="str">
        <f t="shared" si="110"/>
        <v/>
      </c>
      <c r="Z152" s="264" t="str">
        <f t="shared" si="110"/>
        <v/>
      </c>
      <c r="AA152" s="264" t="str">
        <f t="shared" si="110"/>
        <v/>
      </c>
      <c r="AB152" s="264" t="str">
        <f t="shared" si="110"/>
        <v/>
      </c>
      <c r="AC152" s="264" t="str">
        <f t="shared" si="116"/>
        <v/>
      </c>
      <c r="AD152" s="264" t="str">
        <f t="shared" si="110"/>
        <v/>
      </c>
      <c r="AE152" s="264" t="str">
        <f t="shared" si="110"/>
        <v/>
      </c>
      <c r="AF152" s="264" t="str">
        <f t="shared" si="110"/>
        <v/>
      </c>
      <c r="AG152" s="264" t="str">
        <f t="shared" si="117"/>
        <v/>
      </c>
      <c r="AH152" s="264" t="str">
        <f t="shared" si="110"/>
        <v/>
      </c>
      <c r="AI152" s="264" t="str">
        <f t="shared" si="110"/>
        <v/>
      </c>
      <c r="AJ152" s="264" t="str">
        <f t="shared" si="112"/>
        <v/>
      </c>
      <c r="AK152" s="264" t="str">
        <f t="shared" si="112"/>
        <v/>
      </c>
      <c r="AL152" s="264" t="str">
        <f t="shared" si="112"/>
        <v/>
      </c>
      <c r="AM152" s="264" t="str">
        <f t="shared" si="110"/>
        <v/>
      </c>
      <c r="AN152" s="264" t="str">
        <f t="shared" si="110"/>
        <v/>
      </c>
      <c r="AO152" s="264" t="str">
        <f t="shared" si="110"/>
        <v/>
      </c>
      <c r="AP152" s="264" t="str">
        <f t="shared" si="110"/>
        <v/>
      </c>
      <c r="AQ152" s="264" t="str">
        <f t="shared" si="110"/>
        <v/>
      </c>
      <c r="AR152" s="264" t="str">
        <f t="shared" si="110"/>
        <v/>
      </c>
      <c r="AS152" s="264" t="str">
        <f t="shared" si="110"/>
        <v/>
      </c>
      <c r="AT152" s="264" t="str">
        <f t="shared" si="110"/>
        <v/>
      </c>
      <c r="AU152" s="264" t="str">
        <f t="shared" si="110"/>
        <v/>
      </c>
    </row>
    <row r="153" spans="2:47" x14ac:dyDescent="0.25">
      <c r="B153" s="183">
        <v>9</v>
      </c>
      <c r="C153" s="264" t="str">
        <f t="shared" si="113"/>
        <v/>
      </c>
      <c r="G153" s="264" t="str">
        <f t="shared" si="110"/>
        <v/>
      </c>
      <c r="H153" s="264" t="str">
        <f t="shared" si="110"/>
        <v/>
      </c>
      <c r="I153" s="264" t="str">
        <f t="shared" si="110"/>
        <v/>
      </c>
      <c r="J153" s="264" t="str">
        <f t="shared" si="111"/>
        <v/>
      </c>
      <c r="K153" s="264" t="str">
        <f t="shared" si="111"/>
        <v/>
      </c>
      <c r="L153" s="264" t="str">
        <f t="shared" si="110"/>
        <v/>
      </c>
      <c r="M153" s="264" t="str">
        <f t="shared" si="110"/>
        <v/>
      </c>
      <c r="N153" s="264" t="str">
        <f t="shared" si="114"/>
        <v/>
      </c>
      <c r="O153" s="264" t="str">
        <f t="shared" si="114"/>
        <v/>
      </c>
      <c r="P153" s="264" t="str">
        <f t="shared" si="114"/>
        <v/>
      </c>
      <c r="Q153" s="264" t="str">
        <f t="shared" si="114"/>
        <v/>
      </c>
      <c r="R153" s="264" t="str">
        <f t="shared" si="114"/>
        <v/>
      </c>
      <c r="S153" s="264" t="str">
        <f t="shared" si="110"/>
        <v/>
      </c>
      <c r="T153" s="264" t="str">
        <f t="shared" si="110"/>
        <v/>
      </c>
      <c r="U153" s="264" t="str">
        <f t="shared" si="115"/>
        <v/>
      </c>
      <c r="V153" s="264" t="str">
        <f t="shared" si="115"/>
        <v/>
      </c>
      <c r="W153" s="264" t="str">
        <f t="shared" si="115"/>
        <v/>
      </c>
      <c r="X153" s="264" t="str">
        <f t="shared" si="115"/>
        <v/>
      </c>
      <c r="Y153" s="264" t="str">
        <f t="shared" si="110"/>
        <v/>
      </c>
      <c r="Z153" s="264" t="str">
        <f t="shared" si="110"/>
        <v/>
      </c>
      <c r="AA153" s="264" t="str">
        <f t="shared" si="110"/>
        <v/>
      </c>
      <c r="AB153" s="264" t="str">
        <f t="shared" si="110"/>
        <v/>
      </c>
      <c r="AC153" s="264" t="str">
        <f t="shared" si="116"/>
        <v/>
      </c>
      <c r="AD153" s="264" t="str">
        <f t="shared" si="110"/>
        <v/>
      </c>
      <c r="AE153" s="264" t="str">
        <f t="shared" si="110"/>
        <v/>
      </c>
      <c r="AF153" s="264" t="str">
        <f t="shared" si="110"/>
        <v/>
      </c>
      <c r="AG153" s="264" t="str">
        <f t="shared" si="117"/>
        <v/>
      </c>
      <c r="AH153" s="264" t="str">
        <f t="shared" si="110"/>
        <v/>
      </c>
      <c r="AI153" s="264" t="str">
        <f t="shared" si="110"/>
        <v/>
      </c>
      <c r="AJ153" s="264" t="str">
        <f t="shared" si="112"/>
        <v/>
      </c>
      <c r="AK153" s="264" t="str">
        <f t="shared" si="112"/>
        <v/>
      </c>
      <c r="AL153" s="264" t="str">
        <f t="shared" si="112"/>
        <v/>
      </c>
      <c r="AM153" s="264" t="str">
        <f t="shared" si="110"/>
        <v/>
      </c>
      <c r="AN153" s="264" t="str">
        <f t="shared" si="110"/>
        <v/>
      </c>
      <c r="AO153" s="264" t="str">
        <f t="shared" si="110"/>
        <v/>
      </c>
      <c r="AP153" s="264" t="str">
        <f t="shared" si="110"/>
        <v/>
      </c>
      <c r="AQ153" s="264" t="str">
        <f t="shared" si="110"/>
        <v/>
      </c>
      <c r="AR153" s="264" t="str">
        <f t="shared" si="110"/>
        <v/>
      </c>
      <c r="AS153" s="264" t="str">
        <f t="shared" si="110"/>
        <v/>
      </c>
      <c r="AT153" s="264" t="str">
        <f t="shared" si="110"/>
        <v/>
      </c>
      <c r="AU153" s="264" t="str">
        <f t="shared" si="110"/>
        <v/>
      </c>
    </row>
    <row r="154" spans="2:47" x14ac:dyDescent="0.25">
      <c r="B154" s="183">
        <v>10</v>
      </c>
      <c r="C154" s="264" t="str">
        <f t="shared" si="113"/>
        <v/>
      </c>
      <c r="G154" s="264" t="str">
        <f t="shared" si="110"/>
        <v/>
      </c>
      <c r="H154" s="264" t="str">
        <f t="shared" si="110"/>
        <v/>
      </c>
      <c r="I154" s="264" t="str">
        <f t="shared" si="110"/>
        <v/>
      </c>
      <c r="J154" s="264" t="str">
        <f t="shared" si="111"/>
        <v/>
      </c>
      <c r="K154" s="264" t="str">
        <f t="shared" si="111"/>
        <v/>
      </c>
      <c r="L154" s="264" t="str">
        <f t="shared" si="110"/>
        <v/>
      </c>
      <c r="M154" s="264" t="str">
        <f t="shared" si="110"/>
        <v/>
      </c>
      <c r="N154" s="264" t="str">
        <f t="shared" si="114"/>
        <v/>
      </c>
      <c r="O154" s="264" t="str">
        <f t="shared" si="114"/>
        <v/>
      </c>
      <c r="P154" s="264" t="str">
        <f t="shared" si="114"/>
        <v/>
      </c>
      <c r="Q154" s="264" t="str">
        <f t="shared" si="114"/>
        <v/>
      </c>
      <c r="R154" s="264" t="str">
        <f t="shared" si="114"/>
        <v/>
      </c>
      <c r="S154" s="264" t="str">
        <f t="shared" si="110"/>
        <v/>
      </c>
      <c r="T154" s="264" t="str">
        <f t="shared" si="110"/>
        <v/>
      </c>
      <c r="U154" s="264" t="str">
        <f t="shared" si="115"/>
        <v/>
      </c>
      <c r="V154" s="264" t="str">
        <f t="shared" si="115"/>
        <v/>
      </c>
      <c r="W154" s="264" t="str">
        <f t="shared" si="115"/>
        <v/>
      </c>
      <c r="X154" s="264" t="str">
        <f t="shared" si="115"/>
        <v/>
      </c>
      <c r="Y154" s="264" t="str">
        <f t="shared" si="110"/>
        <v/>
      </c>
      <c r="Z154" s="264" t="str">
        <f t="shared" si="110"/>
        <v/>
      </c>
      <c r="AA154" s="264" t="str">
        <f t="shared" si="110"/>
        <v/>
      </c>
      <c r="AB154" s="264" t="str">
        <f t="shared" si="110"/>
        <v/>
      </c>
      <c r="AC154" s="264" t="str">
        <f t="shared" si="116"/>
        <v/>
      </c>
      <c r="AD154" s="264" t="str">
        <f t="shared" si="110"/>
        <v/>
      </c>
      <c r="AE154" s="264" t="str">
        <f t="shared" si="110"/>
        <v/>
      </c>
      <c r="AF154" s="264" t="str">
        <f t="shared" si="110"/>
        <v/>
      </c>
      <c r="AG154" s="264" t="str">
        <f t="shared" si="117"/>
        <v/>
      </c>
      <c r="AH154" s="264" t="str">
        <f t="shared" si="110"/>
        <v/>
      </c>
      <c r="AI154" s="264" t="str">
        <f t="shared" si="110"/>
        <v/>
      </c>
      <c r="AJ154" s="264" t="str">
        <f t="shared" si="112"/>
        <v/>
      </c>
      <c r="AK154" s="264" t="str">
        <f t="shared" si="112"/>
        <v/>
      </c>
      <c r="AL154" s="264" t="str">
        <f t="shared" si="112"/>
        <v/>
      </c>
      <c r="AM154" s="264" t="str">
        <f t="shared" si="110"/>
        <v/>
      </c>
      <c r="AN154" s="264" t="str">
        <f t="shared" si="110"/>
        <v/>
      </c>
      <c r="AO154" s="264" t="str">
        <f t="shared" si="110"/>
        <v/>
      </c>
      <c r="AP154" s="264" t="str">
        <f t="shared" si="110"/>
        <v/>
      </c>
      <c r="AQ154" s="264" t="str">
        <f t="shared" si="110"/>
        <v/>
      </c>
      <c r="AR154" s="264" t="str">
        <f t="shared" si="110"/>
        <v/>
      </c>
      <c r="AS154" s="264" t="str">
        <f t="shared" si="110"/>
        <v/>
      </c>
      <c r="AT154" s="264" t="str">
        <f t="shared" si="110"/>
        <v/>
      </c>
      <c r="AU154" s="264" t="str">
        <f t="shared" si="110"/>
        <v/>
      </c>
    </row>
    <row r="155" spans="2:47" x14ac:dyDescent="0.25">
      <c r="B155" s="183">
        <v>11</v>
      </c>
      <c r="C155" s="264" t="str">
        <f t="shared" si="113"/>
        <v/>
      </c>
      <c r="G155" s="264" t="str">
        <f t="shared" si="110"/>
        <v/>
      </c>
      <c r="H155" s="264" t="str">
        <f t="shared" si="110"/>
        <v/>
      </c>
      <c r="I155" s="264" t="str">
        <f t="shared" si="110"/>
        <v/>
      </c>
      <c r="J155" s="264" t="str">
        <f t="shared" si="111"/>
        <v/>
      </c>
      <c r="K155" s="264" t="str">
        <f t="shared" si="111"/>
        <v/>
      </c>
      <c r="L155" s="264" t="str">
        <f t="shared" si="110"/>
        <v/>
      </c>
      <c r="M155" s="264" t="str">
        <f t="shared" si="110"/>
        <v/>
      </c>
      <c r="N155" s="264" t="str">
        <f t="shared" si="114"/>
        <v/>
      </c>
      <c r="O155" s="264" t="str">
        <f t="shared" si="114"/>
        <v/>
      </c>
      <c r="P155" s="264" t="str">
        <f t="shared" si="114"/>
        <v/>
      </c>
      <c r="Q155" s="264" t="str">
        <f t="shared" si="114"/>
        <v/>
      </c>
      <c r="R155" s="264" t="str">
        <f t="shared" si="114"/>
        <v/>
      </c>
      <c r="S155" s="264" t="str">
        <f t="shared" ref="S155:AU155" si="118">S58</f>
        <v/>
      </c>
      <c r="T155" s="264" t="str">
        <f t="shared" si="118"/>
        <v/>
      </c>
      <c r="U155" s="264" t="str">
        <f t="shared" si="115"/>
        <v/>
      </c>
      <c r="V155" s="264" t="str">
        <f t="shared" si="115"/>
        <v/>
      </c>
      <c r="W155" s="264" t="str">
        <f t="shared" si="115"/>
        <v/>
      </c>
      <c r="X155" s="264" t="str">
        <f t="shared" si="115"/>
        <v/>
      </c>
      <c r="Y155" s="264" t="str">
        <f t="shared" si="118"/>
        <v/>
      </c>
      <c r="Z155" s="264" t="str">
        <f t="shared" si="118"/>
        <v/>
      </c>
      <c r="AA155" s="264" t="str">
        <f t="shared" si="118"/>
        <v/>
      </c>
      <c r="AB155" s="264" t="str">
        <f t="shared" si="118"/>
        <v/>
      </c>
      <c r="AC155" s="264" t="str">
        <f t="shared" si="116"/>
        <v/>
      </c>
      <c r="AD155" s="264" t="str">
        <f t="shared" si="118"/>
        <v/>
      </c>
      <c r="AE155" s="264" t="str">
        <f t="shared" si="118"/>
        <v/>
      </c>
      <c r="AF155" s="264" t="str">
        <f t="shared" si="118"/>
        <v/>
      </c>
      <c r="AG155" s="264" t="str">
        <f t="shared" si="117"/>
        <v/>
      </c>
      <c r="AH155" s="264" t="str">
        <f t="shared" si="118"/>
        <v/>
      </c>
      <c r="AI155" s="264" t="str">
        <f t="shared" si="118"/>
        <v/>
      </c>
      <c r="AJ155" s="264" t="str">
        <f t="shared" si="112"/>
        <v/>
      </c>
      <c r="AK155" s="264" t="str">
        <f t="shared" si="112"/>
        <v/>
      </c>
      <c r="AL155" s="264" t="str">
        <f t="shared" si="112"/>
        <v/>
      </c>
      <c r="AM155" s="264" t="str">
        <f t="shared" si="118"/>
        <v/>
      </c>
      <c r="AN155" s="264" t="str">
        <f t="shared" si="118"/>
        <v/>
      </c>
      <c r="AO155" s="264" t="str">
        <f t="shared" si="118"/>
        <v/>
      </c>
      <c r="AP155" s="264" t="str">
        <f t="shared" si="118"/>
        <v/>
      </c>
      <c r="AQ155" s="264" t="str">
        <f t="shared" si="118"/>
        <v/>
      </c>
      <c r="AR155" s="264" t="str">
        <f t="shared" si="118"/>
        <v/>
      </c>
      <c r="AS155" s="264" t="str">
        <f t="shared" si="118"/>
        <v/>
      </c>
      <c r="AT155" s="264" t="str">
        <f t="shared" si="118"/>
        <v/>
      </c>
      <c r="AU155" s="264" t="str">
        <f t="shared" si="118"/>
        <v/>
      </c>
    </row>
    <row r="156" spans="2:47" x14ac:dyDescent="0.25">
      <c r="B156" s="183">
        <v>12</v>
      </c>
      <c r="C156" s="264" t="str">
        <f t="shared" si="113"/>
        <v/>
      </c>
      <c r="G156" s="264" t="str">
        <f t="shared" ref="G156:AU159" si="119">G59</f>
        <v/>
      </c>
      <c r="H156" s="264" t="str">
        <f t="shared" si="119"/>
        <v/>
      </c>
      <c r="I156" s="264" t="str">
        <f t="shared" si="119"/>
        <v/>
      </c>
      <c r="J156" s="264" t="str">
        <f t="shared" si="111"/>
        <v/>
      </c>
      <c r="K156" s="264" t="str">
        <f t="shared" si="111"/>
        <v/>
      </c>
      <c r="L156" s="264" t="str">
        <f t="shared" si="119"/>
        <v/>
      </c>
      <c r="M156" s="264" t="str">
        <f t="shared" si="119"/>
        <v/>
      </c>
      <c r="N156" s="264" t="str">
        <f t="shared" si="114"/>
        <v/>
      </c>
      <c r="O156" s="264" t="str">
        <f t="shared" si="114"/>
        <v/>
      </c>
      <c r="P156" s="264" t="str">
        <f t="shared" si="114"/>
        <v/>
      </c>
      <c r="Q156" s="264" t="str">
        <f t="shared" si="114"/>
        <v/>
      </c>
      <c r="R156" s="264" t="str">
        <f t="shared" si="114"/>
        <v/>
      </c>
      <c r="S156" s="264" t="str">
        <f t="shared" si="119"/>
        <v/>
      </c>
      <c r="T156" s="264" t="str">
        <f t="shared" si="119"/>
        <v/>
      </c>
      <c r="U156" s="264" t="str">
        <f t="shared" si="115"/>
        <v/>
      </c>
      <c r="V156" s="264" t="str">
        <f t="shared" si="115"/>
        <v/>
      </c>
      <c r="W156" s="264" t="str">
        <f t="shared" si="115"/>
        <v/>
      </c>
      <c r="X156" s="264" t="str">
        <f t="shared" si="115"/>
        <v/>
      </c>
      <c r="Y156" s="264" t="str">
        <f t="shared" si="119"/>
        <v/>
      </c>
      <c r="Z156" s="264" t="str">
        <f t="shared" si="119"/>
        <v/>
      </c>
      <c r="AA156" s="264" t="str">
        <f t="shared" si="119"/>
        <v/>
      </c>
      <c r="AB156" s="264" t="str">
        <f t="shared" si="119"/>
        <v/>
      </c>
      <c r="AC156" s="264" t="str">
        <f t="shared" si="116"/>
        <v/>
      </c>
      <c r="AD156" s="264" t="str">
        <f t="shared" si="119"/>
        <v/>
      </c>
      <c r="AE156" s="264" t="str">
        <f t="shared" si="119"/>
        <v/>
      </c>
      <c r="AF156" s="264" t="str">
        <f t="shared" si="119"/>
        <v/>
      </c>
      <c r="AG156" s="264" t="str">
        <f t="shared" si="117"/>
        <v/>
      </c>
      <c r="AH156" s="264" t="str">
        <f t="shared" si="119"/>
        <v/>
      </c>
      <c r="AI156" s="264" t="str">
        <f t="shared" si="119"/>
        <v/>
      </c>
      <c r="AJ156" s="264" t="str">
        <f t="shared" si="112"/>
        <v/>
      </c>
      <c r="AK156" s="264" t="str">
        <f t="shared" si="112"/>
        <v/>
      </c>
      <c r="AL156" s="264" t="str">
        <f t="shared" si="112"/>
        <v/>
      </c>
      <c r="AM156" s="264" t="str">
        <f t="shared" si="119"/>
        <v/>
      </c>
      <c r="AN156" s="264" t="str">
        <f t="shared" si="119"/>
        <v/>
      </c>
      <c r="AO156" s="264" t="str">
        <f t="shared" si="119"/>
        <v/>
      </c>
      <c r="AP156" s="264" t="str">
        <f t="shared" si="119"/>
        <v/>
      </c>
      <c r="AQ156" s="264" t="str">
        <f t="shared" si="119"/>
        <v/>
      </c>
      <c r="AR156" s="264" t="str">
        <f t="shared" si="119"/>
        <v/>
      </c>
      <c r="AS156" s="264" t="str">
        <f t="shared" si="119"/>
        <v/>
      </c>
      <c r="AT156" s="264" t="str">
        <f t="shared" si="119"/>
        <v/>
      </c>
      <c r="AU156" s="264" t="str">
        <f t="shared" si="119"/>
        <v/>
      </c>
    </row>
    <row r="157" spans="2:47" x14ac:dyDescent="0.25">
      <c r="B157" s="183">
        <v>13</v>
      </c>
      <c r="C157" s="264" t="str">
        <f t="shared" si="113"/>
        <v/>
      </c>
      <c r="G157" s="264" t="str">
        <f t="shared" si="119"/>
        <v/>
      </c>
      <c r="H157" s="264" t="str">
        <f t="shared" si="119"/>
        <v/>
      </c>
      <c r="I157" s="264" t="str">
        <f t="shared" si="119"/>
        <v/>
      </c>
      <c r="J157" s="264" t="str">
        <f t="shared" si="111"/>
        <v/>
      </c>
      <c r="K157" s="264" t="str">
        <f t="shared" si="111"/>
        <v/>
      </c>
      <c r="L157" s="264" t="str">
        <f t="shared" si="119"/>
        <v/>
      </c>
      <c r="M157" s="264" t="str">
        <f t="shared" si="119"/>
        <v/>
      </c>
      <c r="N157" s="264" t="str">
        <f t="shared" si="114"/>
        <v/>
      </c>
      <c r="O157" s="264" t="str">
        <f t="shared" si="114"/>
        <v/>
      </c>
      <c r="P157" s="264" t="str">
        <f t="shared" si="114"/>
        <v/>
      </c>
      <c r="Q157" s="264" t="str">
        <f t="shared" si="114"/>
        <v/>
      </c>
      <c r="R157" s="264" t="str">
        <f t="shared" si="114"/>
        <v/>
      </c>
      <c r="S157" s="264" t="str">
        <f t="shared" si="119"/>
        <v/>
      </c>
      <c r="T157" s="264" t="str">
        <f t="shared" si="119"/>
        <v/>
      </c>
      <c r="U157" s="264" t="str">
        <f t="shared" si="115"/>
        <v/>
      </c>
      <c r="V157" s="264" t="str">
        <f t="shared" si="115"/>
        <v/>
      </c>
      <c r="W157" s="264" t="str">
        <f t="shared" si="115"/>
        <v/>
      </c>
      <c r="X157" s="264" t="str">
        <f t="shared" si="115"/>
        <v/>
      </c>
      <c r="Y157" s="264" t="str">
        <f t="shared" si="119"/>
        <v/>
      </c>
      <c r="Z157" s="264" t="str">
        <f t="shared" si="119"/>
        <v/>
      </c>
      <c r="AA157" s="264" t="str">
        <f t="shared" si="119"/>
        <v/>
      </c>
      <c r="AB157" s="264" t="str">
        <f t="shared" si="119"/>
        <v/>
      </c>
      <c r="AC157" s="264" t="str">
        <f t="shared" si="116"/>
        <v/>
      </c>
      <c r="AD157" s="264" t="str">
        <f t="shared" si="119"/>
        <v/>
      </c>
      <c r="AE157" s="264" t="str">
        <f t="shared" si="119"/>
        <v/>
      </c>
      <c r="AF157" s="264" t="str">
        <f t="shared" si="119"/>
        <v/>
      </c>
      <c r="AG157" s="264" t="str">
        <f t="shared" si="117"/>
        <v/>
      </c>
      <c r="AH157" s="264" t="str">
        <f t="shared" si="119"/>
        <v/>
      </c>
      <c r="AI157" s="264" t="str">
        <f t="shared" si="119"/>
        <v/>
      </c>
      <c r="AJ157" s="264" t="str">
        <f t="shared" si="112"/>
        <v/>
      </c>
      <c r="AK157" s="264" t="str">
        <f t="shared" si="112"/>
        <v/>
      </c>
      <c r="AL157" s="264" t="str">
        <f t="shared" si="112"/>
        <v/>
      </c>
      <c r="AM157" s="264" t="str">
        <f t="shared" si="119"/>
        <v/>
      </c>
      <c r="AN157" s="264" t="str">
        <f t="shared" si="119"/>
        <v/>
      </c>
      <c r="AO157" s="264" t="str">
        <f t="shared" si="119"/>
        <v/>
      </c>
      <c r="AP157" s="264" t="str">
        <f t="shared" si="119"/>
        <v/>
      </c>
      <c r="AQ157" s="264" t="str">
        <f t="shared" si="119"/>
        <v/>
      </c>
      <c r="AR157" s="264" t="str">
        <f t="shared" si="119"/>
        <v/>
      </c>
      <c r="AS157" s="264" t="str">
        <f t="shared" si="119"/>
        <v/>
      </c>
      <c r="AT157" s="264" t="str">
        <f t="shared" si="119"/>
        <v/>
      </c>
      <c r="AU157" s="264" t="str">
        <f t="shared" si="119"/>
        <v/>
      </c>
    </row>
    <row r="158" spans="2:47" x14ac:dyDescent="0.25">
      <c r="B158" s="183">
        <v>14</v>
      </c>
      <c r="C158" s="264" t="str">
        <f t="shared" si="113"/>
        <v/>
      </c>
      <c r="G158" s="264" t="str">
        <f t="shared" si="119"/>
        <v/>
      </c>
      <c r="H158" s="264" t="str">
        <f t="shared" si="119"/>
        <v/>
      </c>
      <c r="I158" s="264" t="str">
        <f t="shared" si="119"/>
        <v/>
      </c>
      <c r="J158" s="264" t="str">
        <f t="shared" si="111"/>
        <v/>
      </c>
      <c r="K158" s="264" t="str">
        <f t="shared" si="111"/>
        <v/>
      </c>
      <c r="L158" s="264" t="str">
        <f t="shared" si="119"/>
        <v/>
      </c>
      <c r="M158" s="264" t="str">
        <f t="shared" si="119"/>
        <v/>
      </c>
      <c r="N158" s="264" t="str">
        <f t="shared" si="114"/>
        <v/>
      </c>
      <c r="O158" s="264" t="str">
        <f t="shared" si="114"/>
        <v/>
      </c>
      <c r="P158" s="264" t="str">
        <f t="shared" si="114"/>
        <v/>
      </c>
      <c r="Q158" s="264" t="str">
        <f t="shared" si="114"/>
        <v/>
      </c>
      <c r="R158" s="264" t="str">
        <f t="shared" si="114"/>
        <v/>
      </c>
      <c r="S158" s="264" t="str">
        <f t="shared" si="119"/>
        <v/>
      </c>
      <c r="T158" s="264" t="str">
        <f t="shared" si="119"/>
        <v/>
      </c>
      <c r="U158" s="264" t="str">
        <f t="shared" si="115"/>
        <v/>
      </c>
      <c r="V158" s="264" t="str">
        <f t="shared" si="115"/>
        <v/>
      </c>
      <c r="W158" s="264" t="str">
        <f t="shared" si="115"/>
        <v/>
      </c>
      <c r="X158" s="264" t="str">
        <f t="shared" si="115"/>
        <v/>
      </c>
      <c r="Y158" s="264" t="str">
        <f t="shared" si="119"/>
        <v/>
      </c>
      <c r="Z158" s="264" t="str">
        <f t="shared" si="119"/>
        <v/>
      </c>
      <c r="AA158" s="264" t="str">
        <f t="shared" si="119"/>
        <v/>
      </c>
      <c r="AB158" s="264" t="str">
        <f t="shared" si="119"/>
        <v/>
      </c>
      <c r="AC158" s="264" t="str">
        <f t="shared" si="116"/>
        <v/>
      </c>
      <c r="AD158" s="264" t="str">
        <f t="shared" si="119"/>
        <v/>
      </c>
      <c r="AE158" s="264" t="str">
        <f t="shared" si="119"/>
        <v/>
      </c>
      <c r="AF158" s="264" t="str">
        <f t="shared" si="119"/>
        <v/>
      </c>
      <c r="AG158" s="264" t="str">
        <f t="shared" si="117"/>
        <v/>
      </c>
      <c r="AH158" s="264" t="str">
        <f t="shared" si="119"/>
        <v/>
      </c>
      <c r="AI158" s="264" t="str">
        <f t="shared" si="119"/>
        <v/>
      </c>
      <c r="AJ158" s="264" t="str">
        <f t="shared" si="112"/>
        <v/>
      </c>
      <c r="AK158" s="264" t="str">
        <f t="shared" si="112"/>
        <v/>
      </c>
      <c r="AL158" s="264" t="str">
        <f t="shared" si="112"/>
        <v/>
      </c>
      <c r="AM158" s="264" t="str">
        <f t="shared" si="119"/>
        <v/>
      </c>
      <c r="AN158" s="264" t="str">
        <f t="shared" si="119"/>
        <v/>
      </c>
      <c r="AO158" s="264" t="str">
        <f t="shared" si="119"/>
        <v/>
      </c>
      <c r="AP158" s="264" t="str">
        <f t="shared" si="119"/>
        <v/>
      </c>
      <c r="AQ158" s="264" t="str">
        <f t="shared" si="119"/>
        <v/>
      </c>
      <c r="AR158" s="264" t="str">
        <f t="shared" si="119"/>
        <v/>
      </c>
      <c r="AS158" s="264" t="str">
        <f t="shared" si="119"/>
        <v/>
      </c>
      <c r="AT158" s="264" t="str">
        <f t="shared" si="119"/>
        <v/>
      </c>
      <c r="AU158" s="264" t="str">
        <f t="shared" si="119"/>
        <v/>
      </c>
    </row>
    <row r="159" spans="2:47" x14ac:dyDescent="0.25">
      <c r="B159" s="265">
        <v>15</v>
      </c>
      <c r="C159" s="33" t="str">
        <f t="shared" si="113"/>
        <v/>
      </c>
      <c r="D159" s="33"/>
      <c r="E159" s="33"/>
      <c r="F159" s="33"/>
      <c r="G159" s="33" t="str">
        <f t="shared" si="119"/>
        <v/>
      </c>
      <c r="H159" s="33" t="str">
        <f t="shared" si="119"/>
        <v/>
      </c>
      <c r="I159" s="33" t="str">
        <f t="shared" si="119"/>
        <v/>
      </c>
      <c r="J159" s="264" t="str">
        <f t="shared" si="111"/>
        <v/>
      </c>
      <c r="K159" s="264" t="str">
        <f t="shared" si="111"/>
        <v/>
      </c>
      <c r="L159" s="33" t="str">
        <f t="shared" si="119"/>
        <v/>
      </c>
      <c r="M159" s="33" t="str">
        <f t="shared" si="119"/>
        <v/>
      </c>
      <c r="N159" s="264" t="str">
        <f t="shared" si="114"/>
        <v/>
      </c>
      <c r="O159" s="264" t="str">
        <f t="shared" si="114"/>
        <v/>
      </c>
      <c r="P159" s="264" t="str">
        <f t="shared" si="114"/>
        <v/>
      </c>
      <c r="Q159" s="264" t="str">
        <f t="shared" si="114"/>
        <v/>
      </c>
      <c r="R159" s="264" t="str">
        <f t="shared" si="114"/>
        <v/>
      </c>
      <c r="S159" s="33" t="str">
        <f t="shared" si="119"/>
        <v/>
      </c>
      <c r="T159" s="33" t="str">
        <f t="shared" si="119"/>
        <v/>
      </c>
      <c r="U159" s="264" t="str">
        <f t="shared" si="115"/>
        <v/>
      </c>
      <c r="V159" s="264" t="str">
        <f t="shared" si="115"/>
        <v/>
      </c>
      <c r="W159" s="264" t="str">
        <f t="shared" si="115"/>
        <v/>
      </c>
      <c r="X159" s="264" t="str">
        <f t="shared" si="115"/>
        <v/>
      </c>
      <c r="Y159" s="33" t="str">
        <f t="shared" si="119"/>
        <v/>
      </c>
      <c r="Z159" s="33" t="str">
        <f t="shared" si="119"/>
        <v/>
      </c>
      <c r="AA159" s="33" t="str">
        <f t="shared" si="119"/>
        <v/>
      </c>
      <c r="AB159" s="33" t="str">
        <f t="shared" si="119"/>
        <v/>
      </c>
      <c r="AC159" s="264" t="str">
        <f t="shared" si="116"/>
        <v/>
      </c>
      <c r="AD159" s="33" t="str">
        <f t="shared" si="119"/>
        <v/>
      </c>
      <c r="AE159" s="33" t="str">
        <f t="shared" si="119"/>
        <v/>
      </c>
      <c r="AF159" s="33" t="str">
        <f t="shared" si="119"/>
        <v/>
      </c>
      <c r="AG159" s="264" t="str">
        <f t="shared" si="117"/>
        <v/>
      </c>
      <c r="AH159" s="33" t="str">
        <f t="shared" si="119"/>
        <v/>
      </c>
      <c r="AI159" s="33" t="str">
        <f t="shared" si="119"/>
        <v/>
      </c>
      <c r="AJ159" s="264" t="str">
        <f t="shared" si="112"/>
        <v/>
      </c>
      <c r="AK159" s="264" t="str">
        <f t="shared" si="112"/>
        <v/>
      </c>
      <c r="AL159" s="264" t="str">
        <f t="shared" si="112"/>
        <v/>
      </c>
      <c r="AM159" s="33" t="str">
        <f t="shared" si="119"/>
        <v/>
      </c>
      <c r="AN159" s="33" t="str">
        <f t="shared" si="119"/>
        <v/>
      </c>
      <c r="AO159" s="33" t="str">
        <f t="shared" si="119"/>
        <v/>
      </c>
      <c r="AP159" s="33" t="str">
        <f t="shared" si="119"/>
        <v/>
      </c>
      <c r="AQ159" s="33" t="str">
        <f t="shared" si="119"/>
        <v/>
      </c>
      <c r="AR159" s="33" t="str">
        <f t="shared" si="119"/>
        <v/>
      </c>
      <c r="AS159" s="33" t="str">
        <f t="shared" si="119"/>
        <v/>
      </c>
      <c r="AT159" s="33" t="str">
        <f t="shared" si="119"/>
        <v/>
      </c>
      <c r="AU159" s="33" t="str">
        <f t="shared" si="119"/>
        <v/>
      </c>
    </row>
    <row r="160" spans="2:47" x14ac:dyDescent="0.25">
      <c r="B160" s="183">
        <v>1</v>
      </c>
      <c r="C160" s="264" t="str">
        <f>C67</f>
        <v/>
      </c>
      <c r="G160" s="264" t="str">
        <f t="shared" ref="G160:I174" si="120">G67</f>
        <v/>
      </c>
      <c r="H160" s="264" t="str">
        <f t="shared" si="120"/>
        <v/>
      </c>
      <c r="I160" s="264" t="str">
        <f t="shared" si="120"/>
        <v/>
      </c>
      <c r="J160" s="264" t="str">
        <f t="shared" ref="J160:K174" si="121">IF(J67="","",J67)</f>
        <v/>
      </c>
      <c r="K160" s="264" t="str">
        <f t="shared" si="121"/>
        <v/>
      </c>
      <c r="L160" s="264" t="str">
        <f t="shared" ref="L160:M174" si="122">L67</f>
        <v/>
      </c>
      <c r="M160" s="264" t="str">
        <f t="shared" si="122"/>
        <v/>
      </c>
      <c r="N160" s="264" t="str">
        <f>IF(N67="","",N67)</f>
        <v/>
      </c>
      <c r="O160" s="264" t="str">
        <f>IF(O67="","",O67)</f>
        <v/>
      </c>
      <c r="P160" s="264" t="str">
        <f>IF(P67="","",P67)</f>
        <v/>
      </c>
      <c r="Q160" s="264" t="str">
        <f>IF(Q67="","",Q67)</f>
        <v/>
      </c>
      <c r="R160" s="264" t="str">
        <f>IF(R67="","",R67)</f>
        <v/>
      </c>
      <c r="S160" s="264" t="str">
        <f t="shared" ref="S160:T174" si="123">S67</f>
        <v/>
      </c>
      <c r="T160" s="264" t="str">
        <f t="shared" si="123"/>
        <v/>
      </c>
      <c r="U160" s="264" t="str">
        <f>IF(U67="","",U67)</f>
        <v/>
      </c>
      <c r="V160" s="264" t="str">
        <f t="shared" ref="V160:AJ160" si="124">IF(V67="","",V67)</f>
        <v/>
      </c>
      <c r="W160" s="264" t="str">
        <f t="shared" si="124"/>
        <v/>
      </c>
      <c r="X160" s="264" t="str">
        <f t="shared" si="124"/>
        <v/>
      </c>
      <c r="Y160" s="264" t="str">
        <f t="shared" si="124"/>
        <v/>
      </c>
      <c r="Z160" s="264" t="str">
        <f t="shared" si="124"/>
        <v/>
      </c>
      <c r="AA160" s="264" t="str">
        <f t="shared" si="124"/>
        <v/>
      </c>
      <c r="AB160" s="264" t="str">
        <f t="shared" si="124"/>
        <v/>
      </c>
      <c r="AC160" s="264" t="str">
        <f t="shared" si="124"/>
        <v/>
      </c>
      <c r="AD160" s="264" t="str">
        <f t="shared" si="124"/>
        <v/>
      </c>
      <c r="AE160" s="264" t="str">
        <f t="shared" si="124"/>
        <v/>
      </c>
      <c r="AF160" s="264" t="str">
        <f t="shared" si="124"/>
        <v/>
      </c>
      <c r="AG160" s="264" t="str">
        <f t="shared" si="124"/>
        <v/>
      </c>
      <c r="AH160" s="264" t="str">
        <f t="shared" si="124"/>
        <v/>
      </c>
      <c r="AI160" s="264" t="str">
        <f t="shared" si="124"/>
        <v/>
      </c>
      <c r="AJ160" s="264" t="str">
        <f t="shared" si="124"/>
        <v/>
      </c>
      <c r="AK160" s="264" t="str">
        <f t="shared" ref="AK160:AU174" si="125">AK67</f>
        <v/>
      </c>
      <c r="AL160" s="264" t="str">
        <f t="shared" si="125"/>
        <v/>
      </c>
      <c r="AM160" s="264" t="str">
        <f t="shared" si="125"/>
        <v/>
      </c>
      <c r="AN160" s="264" t="str">
        <f t="shared" si="125"/>
        <v/>
      </c>
      <c r="AO160" s="264" t="str">
        <f t="shared" si="125"/>
        <v/>
      </c>
      <c r="AP160" s="264" t="str">
        <f t="shared" si="125"/>
        <v/>
      </c>
      <c r="AQ160" s="264" t="str">
        <f t="shared" si="125"/>
        <v/>
      </c>
      <c r="AR160" s="264" t="str">
        <f t="shared" si="125"/>
        <v/>
      </c>
      <c r="AS160" s="264" t="str">
        <f t="shared" si="125"/>
        <v/>
      </c>
      <c r="AT160" s="264" t="str">
        <f t="shared" si="125"/>
        <v/>
      </c>
      <c r="AU160" s="264" t="str">
        <f t="shared" si="125"/>
        <v/>
      </c>
    </row>
    <row r="161" spans="2:47" x14ac:dyDescent="0.25">
      <c r="B161" s="183">
        <v>2</v>
      </c>
      <c r="C161" s="264" t="str">
        <f t="shared" ref="C161:C174" si="126">C68</f>
        <v/>
      </c>
      <c r="G161" s="264" t="str">
        <f t="shared" si="120"/>
        <v/>
      </c>
      <c r="H161" s="264" t="str">
        <f t="shared" si="120"/>
        <v/>
      </c>
      <c r="I161" s="264" t="str">
        <f t="shared" si="120"/>
        <v/>
      </c>
      <c r="J161" s="264" t="str">
        <f t="shared" si="121"/>
        <v/>
      </c>
      <c r="K161" s="264" t="str">
        <f t="shared" si="121"/>
        <v/>
      </c>
      <c r="L161" s="264" t="str">
        <f t="shared" si="122"/>
        <v/>
      </c>
      <c r="M161" s="264" t="str">
        <f t="shared" si="122"/>
        <v/>
      </c>
      <c r="N161" s="264" t="str">
        <f t="shared" ref="N161:R174" si="127">IF(N68="","",N68)</f>
        <v/>
      </c>
      <c r="O161" s="264" t="str">
        <f t="shared" si="127"/>
        <v/>
      </c>
      <c r="P161" s="264" t="str">
        <f t="shared" si="127"/>
        <v/>
      </c>
      <c r="Q161" s="264" t="str">
        <f t="shared" si="127"/>
        <v/>
      </c>
      <c r="R161" s="264" t="str">
        <f t="shared" si="127"/>
        <v/>
      </c>
      <c r="S161" s="264" t="str">
        <f t="shared" si="123"/>
        <v/>
      </c>
      <c r="T161" s="264" t="str">
        <f t="shared" si="123"/>
        <v/>
      </c>
      <c r="U161" s="264" t="str">
        <f t="shared" ref="U161:AJ174" si="128">IF(U68="","",U68)</f>
        <v/>
      </c>
      <c r="V161" s="264" t="str">
        <f t="shared" si="128"/>
        <v/>
      </c>
      <c r="W161" s="264" t="str">
        <f t="shared" si="128"/>
        <v/>
      </c>
      <c r="X161" s="264" t="str">
        <f t="shared" si="128"/>
        <v/>
      </c>
      <c r="Y161" s="264" t="str">
        <f t="shared" si="128"/>
        <v/>
      </c>
      <c r="Z161" s="264" t="str">
        <f t="shared" si="128"/>
        <v/>
      </c>
      <c r="AA161" s="264" t="str">
        <f t="shared" si="128"/>
        <v/>
      </c>
      <c r="AB161" s="264" t="str">
        <f t="shared" si="128"/>
        <v/>
      </c>
      <c r="AC161" s="264" t="str">
        <f t="shared" si="128"/>
        <v/>
      </c>
      <c r="AD161" s="264" t="str">
        <f t="shared" si="128"/>
        <v/>
      </c>
      <c r="AE161" s="264" t="str">
        <f t="shared" si="128"/>
        <v/>
      </c>
      <c r="AF161" s="264" t="str">
        <f t="shared" si="128"/>
        <v/>
      </c>
      <c r="AG161" s="264" t="str">
        <f t="shared" si="128"/>
        <v/>
      </c>
      <c r="AH161" s="264" t="str">
        <f t="shared" si="128"/>
        <v/>
      </c>
      <c r="AI161" s="264" t="str">
        <f t="shared" si="128"/>
        <v/>
      </c>
      <c r="AJ161" s="264" t="str">
        <f t="shared" si="128"/>
        <v/>
      </c>
      <c r="AK161" s="264" t="str">
        <f t="shared" si="125"/>
        <v/>
      </c>
      <c r="AL161" s="264" t="str">
        <f t="shared" si="125"/>
        <v/>
      </c>
      <c r="AM161" s="264" t="str">
        <f t="shared" si="125"/>
        <v/>
      </c>
      <c r="AN161" s="264" t="str">
        <f t="shared" si="125"/>
        <v/>
      </c>
      <c r="AO161" s="264" t="str">
        <f t="shared" si="125"/>
        <v/>
      </c>
      <c r="AP161" s="264" t="str">
        <f t="shared" si="125"/>
        <v/>
      </c>
      <c r="AQ161" s="264" t="str">
        <f t="shared" si="125"/>
        <v/>
      </c>
      <c r="AR161" s="264" t="str">
        <f t="shared" si="125"/>
        <v/>
      </c>
      <c r="AS161" s="264" t="str">
        <f t="shared" si="125"/>
        <v/>
      </c>
      <c r="AT161" s="264" t="str">
        <f t="shared" si="125"/>
        <v/>
      </c>
      <c r="AU161" s="264" t="str">
        <f t="shared" si="125"/>
        <v/>
      </c>
    </row>
    <row r="162" spans="2:47" x14ac:dyDescent="0.25">
      <c r="B162" s="183">
        <v>3</v>
      </c>
      <c r="C162" s="264" t="str">
        <f t="shared" si="126"/>
        <v/>
      </c>
      <c r="G162" s="264" t="str">
        <f t="shared" si="120"/>
        <v/>
      </c>
      <c r="H162" s="264" t="str">
        <f t="shared" si="120"/>
        <v/>
      </c>
      <c r="I162" s="264" t="str">
        <f t="shared" si="120"/>
        <v/>
      </c>
      <c r="J162" s="264" t="str">
        <f t="shared" si="121"/>
        <v/>
      </c>
      <c r="K162" s="264" t="str">
        <f t="shared" si="121"/>
        <v/>
      </c>
      <c r="L162" s="264" t="str">
        <f t="shared" si="122"/>
        <v/>
      </c>
      <c r="M162" s="264" t="str">
        <f t="shared" si="122"/>
        <v/>
      </c>
      <c r="N162" s="264" t="str">
        <f t="shared" si="127"/>
        <v/>
      </c>
      <c r="O162" s="264" t="str">
        <f t="shared" si="127"/>
        <v/>
      </c>
      <c r="P162" s="264" t="str">
        <f t="shared" si="127"/>
        <v/>
      </c>
      <c r="Q162" s="264" t="str">
        <f t="shared" si="127"/>
        <v/>
      </c>
      <c r="R162" s="264" t="str">
        <f t="shared" si="127"/>
        <v/>
      </c>
      <c r="S162" s="264" t="str">
        <f t="shared" si="123"/>
        <v/>
      </c>
      <c r="T162" s="264" t="str">
        <f t="shared" si="123"/>
        <v/>
      </c>
      <c r="U162" s="264" t="str">
        <f t="shared" si="128"/>
        <v/>
      </c>
      <c r="V162" s="264" t="str">
        <f t="shared" si="128"/>
        <v/>
      </c>
      <c r="W162" s="264" t="str">
        <f t="shared" si="128"/>
        <v/>
      </c>
      <c r="X162" s="264" t="str">
        <f t="shared" si="128"/>
        <v/>
      </c>
      <c r="Y162" s="264" t="str">
        <f t="shared" si="128"/>
        <v/>
      </c>
      <c r="Z162" s="264" t="str">
        <f t="shared" si="128"/>
        <v/>
      </c>
      <c r="AA162" s="264" t="str">
        <f t="shared" si="128"/>
        <v/>
      </c>
      <c r="AB162" s="264" t="str">
        <f t="shared" si="128"/>
        <v/>
      </c>
      <c r="AC162" s="264" t="str">
        <f t="shared" si="128"/>
        <v/>
      </c>
      <c r="AD162" s="264" t="str">
        <f t="shared" si="128"/>
        <v/>
      </c>
      <c r="AE162" s="264" t="str">
        <f t="shared" si="128"/>
        <v/>
      </c>
      <c r="AF162" s="264" t="str">
        <f t="shared" si="128"/>
        <v/>
      </c>
      <c r="AG162" s="264" t="str">
        <f t="shared" si="128"/>
        <v/>
      </c>
      <c r="AH162" s="264" t="str">
        <f t="shared" si="128"/>
        <v/>
      </c>
      <c r="AI162" s="264" t="str">
        <f t="shared" si="128"/>
        <v/>
      </c>
      <c r="AJ162" s="264" t="str">
        <f t="shared" si="128"/>
        <v/>
      </c>
      <c r="AK162" s="264" t="str">
        <f t="shared" si="125"/>
        <v/>
      </c>
      <c r="AL162" s="264" t="str">
        <f t="shared" si="125"/>
        <v/>
      </c>
      <c r="AM162" s="264" t="str">
        <f t="shared" si="125"/>
        <v/>
      </c>
      <c r="AN162" s="264" t="str">
        <f t="shared" si="125"/>
        <v/>
      </c>
      <c r="AO162" s="264" t="str">
        <f t="shared" si="125"/>
        <v/>
      </c>
      <c r="AP162" s="264" t="str">
        <f t="shared" si="125"/>
        <v/>
      </c>
      <c r="AQ162" s="264" t="str">
        <f t="shared" si="125"/>
        <v/>
      </c>
      <c r="AR162" s="264" t="str">
        <f t="shared" si="125"/>
        <v/>
      </c>
      <c r="AS162" s="264" t="str">
        <f t="shared" si="125"/>
        <v/>
      </c>
      <c r="AT162" s="264" t="str">
        <f t="shared" si="125"/>
        <v/>
      </c>
      <c r="AU162" s="264" t="str">
        <f t="shared" si="125"/>
        <v/>
      </c>
    </row>
    <row r="163" spans="2:47" x14ac:dyDescent="0.25">
      <c r="B163" s="183">
        <v>4</v>
      </c>
      <c r="C163" s="264" t="str">
        <f t="shared" si="126"/>
        <v/>
      </c>
      <c r="G163" s="264" t="str">
        <f t="shared" si="120"/>
        <v/>
      </c>
      <c r="H163" s="264" t="str">
        <f t="shared" si="120"/>
        <v/>
      </c>
      <c r="I163" s="264" t="str">
        <f t="shared" si="120"/>
        <v/>
      </c>
      <c r="J163" s="264" t="str">
        <f t="shared" si="121"/>
        <v/>
      </c>
      <c r="K163" s="264" t="str">
        <f t="shared" si="121"/>
        <v/>
      </c>
      <c r="L163" s="264" t="str">
        <f t="shared" si="122"/>
        <v/>
      </c>
      <c r="M163" s="264" t="str">
        <f t="shared" si="122"/>
        <v/>
      </c>
      <c r="N163" s="264" t="str">
        <f t="shared" si="127"/>
        <v/>
      </c>
      <c r="O163" s="264" t="str">
        <f t="shared" si="127"/>
        <v/>
      </c>
      <c r="P163" s="264" t="str">
        <f t="shared" si="127"/>
        <v/>
      </c>
      <c r="Q163" s="264" t="str">
        <f t="shared" si="127"/>
        <v/>
      </c>
      <c r="R163" s="264" t="str">
        <f t="shared" si="127"/>
        <v/>
      </c>
      <c r="S163" s="264" t="str">
        <f t="shared" si="123"/>
        <v/>
      </c>
      <c r="T163" s="264" t="str">
        <f t="shared" si="123"/>
        <v/>
      </c>
      <c r="U163" s="264" t="str">
        <f t="shared" si="128"/>
        <v/>
      </c>
      <c r="V163" s="264" t="str">
        <f t="shared" si="128"/>
        <v/>
      </c>
      <c r="W163" s="264" t="str">
        <f t="shared" si="128"/>
        <v/>
      </c>
      <c r="X163" s="264" t="str">
        <f t="shared" si="128"/>
        <v/>
      </c>
      <c r="Y163" s="264" t="str">
        <f t="shared" si="128"/>
        <v/>
      </c>
      <c r="Z163" s="264" t="str">
        <f t="shared" si="128"/>
        <v/>
      </c>
      <c r="AA163" s="264" t="str">
        <f t="shared" si="128"/>
        <v/>
      </c>
      <c r="AB163" s="264" t="str">
        <f t="shared" si="128"/>
        <v/>
      </c>
      <c r="AC163" s="264" t="str">
        <f t="shared" si="128"/>
        <v/>
      </c>
      <c r="AD163" s="264" t="str">
        <f t="shared" si="128"/>
        <v/>
      </c>
      <c r="AE163" s="264" t="str">
        <f t="shared" si="128"/>
        <v/>
      </c>
      <c r="AF163" s="264" t="str">
        <f t="shared" si="128"/>
        <v/>
      </c>
      <c r="AG163" s="264" t="str">
        <f t="shared" si="128"/>
        <v/>
      </c>
      <c r="AH163" s="264" t="str">
        <f t="shared" si="128"/>
        <v/>
      </c>
      <c r="AI163" s="264" t="str">
        <f t="shared" si="128"/>
        <v/>
      </c>
      <c r="AJ163" s="264" t="str">
        <f t="shared" si="128"/>
        <v/>
      </c>
      <c r="AK163" s="264" t="str">
        <f t="shared" si="125"/>
        <v/>
      </c>
      <c r="AL163" s="264" t="str">
        <f t="shared" si="125"/>
        <v/>
      </c>
      <c r="AM163" s="264" t="str">
        <f t="shared" si="125"/>
        <v/>
      </c>
      <c r="AN163" s="264" t="str">
        <f t="shared" si="125"/>
        <v/>
      </c>
      <c r="AO163" s="264" t="str">
        <f t="shared" si="125"/>
        <v/>
      </c>
      <c r="AP163" s="264" t="str">
        <f t="shared" si="125"/>
        <v/>
      </c>
      <c r="AQ163" s="264" t="str">
        <f t="shared" si="125"/>
        <v/>
      </c>
      <c r="AR163" s="264" t="str">
        <f t="shared" si="125"/>
        <v/>
      </c>
      <c r="AS163" s="264" t="str">
        <f t="shared" si="125"/>
        <v/>
      </c>
      <c r="AT163" s="264" t="str">
        <f t="shared" si="125"/>
        <v/>
      </c>
      <c r="AU163" s="264" t="str">
        <f t="shared" si="125"/>
        <v/>
      </c>
    </row>
    <row r="164" spans="2:47" x14ac:dyDescent="0.25">
      <c r="B164" s="183">
        <v>5</v>
      </c>
      <c r="C164" s="264" t="str">
        <f t="shared" si="126"/>
        <v/>
      </c>
      <c r="G164" s="264" t="str">
        <f t="shared" si="120"/>
        <v/>
      </c>
      <c r="H164" s="264" t="str">
        <f t="shared" si="120"/>
        <v/>
      </c>
      <c r="I164" s="264" t="str">
        <f t="shared" si="120"/>
        <v/>
      </c>
      <c r="J164" s="264" t="str">
        <f t="shared" si="121"/>
        <v/>
      </c>
      <c r="K164" s="264" t="str">
        <f t="shared" si="121"/>
        <v/>
      </c>
      <c r="L164" s="264" t="str">
        <f t="shared" si="122"/>
        <v/>
      </c>
      <c r="M164" s="264" t="str">
        <f t="shared" si="122"/>
        <v/>
      </c>
      <c r="N164" s="264" t="str">
        <f t="shared" si="127"/>
        <v/>
      </c>
      <c r="O164" s="264" t="str">
        <f t="shared" si="127"/>
        <v/>
      </c>
      <c r="P164" s="264" t="str">
        <f t="shared" si="127"/>
        <v/>
      </c>
      <c r="Q164" s="264" t="str">
        <f t="shared" si="127"/>
        <v/>
      </c>
      <c r="R164" s="264" t="str">
        <f t="shared" si="127"/>
        <v/>
      </c>
      <c r="S164" s="264" t="str">
        <f t="shared" si="123"/>
        <v/>
      </c>
      <c r="T164" s="264" t="str">
        <f t="shared" si="123"/>
        <v/>
      </c>
      <c r="U164" s="264" t="str">
        <f t="shared" si="128"/>
        <v/>
      </c>
      <c r="V164" s="264" t="str">
        <f t="shared" si="128"/>
        <v/>
      </c>
      <c r="W164" s="264" t="str">
        <f t="shared" si="128"/>
        <v/>
      </c>
      <c r="X164" s="264" t="str">
        <f t="shared" si="128"/>
        <v/>
      </c>
      <c r="Y164" s="264" t="str">
        <f t="shared" si="128"/>
        <v/>
      </c>
      <c r="Z164" s="264" t="str">
        <f t="shared" si="128"/>
        <v/>
      </c>
      <c r="AA164" s="264" t="str">
        <f t="shared" si="128"/>
        <v/>
      </c>
      <c r="AB164" s="264" t="str">
        <f t="shared" si="128"/>
        <v/>
      </c>
      <c r="AC164" s="264" t="str">
        <f t="shared" si="128"/>
        <v/>
      </c>
      <c r="AD164" s="264" t="str">
        <f t="shared" si="128"/>
        <v/>
      </c>
      <c r="AE164" s="264" t="str">
        <f t="shared" si="128"/>
        <v/>
      </c>
      <c r="AF164" s="264" t="str">
        <f t="shared" si="128"/>
        <v/>
      </c>
      <c r="AG164" s="264" t="str">
        <f t="shared" si="128"/>
        <v/>
      </c>
      <c r="AH164" s="264" t="str">
        <f t="shared" si="128"/>
        <v/>
      </c>
      <c r="AI164" s="264" t="str">
        <f t="shared" si="128"/>
        <v/>
      </c>
      <c r="AJ164" s="264" t="str">
        <f t="shared" si="128"/>
        <v/>
      </c>
      <c r="AK164" s="264" t="str">
        <f t="shared" si="125"/>
        <v/>
      </c>
      <c r="AL164" s="264" t="str">
        <f t="shared" si="125"/>
        <v/>
      </c>
      <c r="AM164" s="264" t="str">
        <f t="shared" si="125"/>
        <v/>
      </c>
      <c r="AN164" s="264" t="str">
        <f t="shared" si="125"/>
        <v/>
      </c>
      <c r="AO164" s="264" t="str">
        <f t="shared" si="125"/>
        <v/>
      </c>
      <c r="AP164" s="264" t="str">
        <f t="shared" si="125"/>
        <v/>
      </c>
      <c r="AQ164" s="264" t="str">
        <f t="shared" si="125"/>
        <v/>
      </c>
      <c r="AR164" s="264" t="str">
        <f t="shared" si="125"/>
        <v/>
      </c>
      <c r="AS164" s="264" t="str">
        <f t="shared" si="125"/>
        <v/>
      </c>
      <c r="AT164" s="264" t="str">
        <f t="shared" si="125"/>
        <v/>
      </c>
      <c r="AU164" s="264" t="str">
        <f t="shared" si="125"/>
        <v/>
      </c>
    </row>
    <row r="165" spans="2:47" x14ac:dyDescent="0.25">
      <c r="B165" s="183">
        <v>6</v>
      </c>
      <c r="C165" s="264" t="str">
        <f t="shared" si="126"/>
        <v/>
      </c>
      <c r="G165" s="264" t="str">
        <f t="shared" si="120"/>
        <v/>
      </c>
      <c r="H165" s="264" t="str">
        <f t="shared" si="120"/>
        <v/>
      </c>
      <c r="I165" s="264" t="str">
        <f t="shared" si="120"/>
        <v/>
      </c>
      <c r="J165" s="264" t="str">
        <f t="shared" si="121"/>
        <v/>
      </c>
      <c r="K165" s="264" t="str">
        <f t="shared" si="121"/>
        <v/>
      </c>
      <c r="L165" s="264" t="str">
        <f t="shared" si="122"/>
        <v/>
      </c>
      <c r="M165" s="264" t="str">
        <f t="shared" si="122"/>
        <v/>
      </c>
      <c r="N165" s="264" t="str">
        <f t="shared" si="127"/>
        <v/>
      </c>
      <c r="O165" s="264" t="str">
        <f t="shared" si="127"/>
        <v/>
      </c>
      <c r="P165" s="264" t="str">
        <f t="shared" si="127"/>
        <v/>
      </c>
      <c r="Q165" s="264" t="str">
        <f t="shared" si="127"/>
        <v/>
      </c>
      <c r="R165" s="264" t="str">
        <f t="shared" si="127"/>
        <v/>
      </c>
      <c r="S165" s="264" t="str">
        <f t="shared" si="123"/>
        <v/>
      </c>
      <c r="T165" s="264" t="str">
        <f t="shared" si="123"/>
        <v/>
      </c>
      <c r="U165" s="264" t="str">
        <f t="shared" si="128"/>
        <v/>
      </c>
      <c r="V165" s="264" t="str">
        <f t="shared" si="128"/>
        <v/>
      </c>
      <c r="W165" s="264" t="str">
        <f t="shared" si="128"/>
        <v/>
      </c>
      <c r="X165" s="264" t="str">
        <f t="shared" si="128"/>
        <v/>
      </c>
      <c r="Y165" s="264" t="str">
        <f t="shared" si="128"/>
        <v/>
      </c>
      <c r="Z165" s="264" t="str">
        <f t="shared" si="128"/>
        <v/>
      </c>
      <c r="AA165" s="264" t="str">
        <f t="shared" si="128"/>
        <v/>
      </c>
      <c r="AB165" s="264" t="str">
        <f t="shared" si="128"/>
        <v/>
      </c>
      <c r="AC165" s="264" t="str">
        <f t="shared" si="128"/>
        <v/>
      </c>
      <c r="AD165" s="264" t="str">
        <f t="shared" si="128"/>
        <v/>
      </c>
      <c r="AE165" s="264" t="str">
        <f t="shared" si="128"/>
        <v/>
      </c>
      <c r="AF165" s="264" t="str">
        <f t="shared" si="128"/>
        <v/>
      </c>
      <c r="AG165" s="264" t="str">
        <f t="shared" si="128"/>
        <v/>
      </c>
      <c r="AH165" s="264" t="str">
        <f t="shared" si="128"/>
        <v/>
      </c>
      <c r="AI165" s="264" t="str">
        <f t="shared" si="128"/>
        <v/>
      </c>
      <c r="AJ165" s="264" t="str">
        <f t="shared" si="128"/>
        <v/>
      </c>
      <c r="AK165" s="264" t="str">
        <f t="shared" si="125"/>
        <v/>
      </c>
      <c r="AL165" s="264" t="str">
        <f t="shared" si="125"/>
        <v/>
      </c>
      <c r="AM165" s="264" t="str">
        <f t="shared" si="125"/>
        <v/>
      </c>
      <c r="AN165" s="264" t="str">
        <f t="shared" si="125"/>
        <v/>
      </c>
      <c r="AO165" s="264" t="str">
        <f t="shared" si="125"/>
        <v/>
      </c>
      <c r="AP165" s="264" t="str">
        <f t="shared" si="125"/>
        <v/>
      </c>
      <c r="AQ165" s="264" t="str">
        <f t="shared" si="125"/>
        <v/>
      </c>
      <c r="AR165" s="264" t="str">
        <f t="shared" si="125"/>
        <v/>
      </c>
      <c r="AS165" s="264" t="str">
        <f t="shared" si="125"/>
        <v/>
      </c>
      <c r="AT165" s="264" t="str">
        <f t="shared" si="125"/>
        <v/>
      </c>
      <c r="AU165" s="264" t="str">
        <f t="shared" si="125"/>
        <v/>
      </c>
    </row>
    <row r="166" spans="2:47" x14ac:dyDescent="0.25">
      <c r="B166" s="183">
        <v>7</v>
      </c>
      <c r="C166" s="264" t="str">
        <f t="shared" si="126"/>
        <v/>
      </c>
      <c r="G166" s="264" t="str">
        <f t="shared" si="120"/>
        <v/>
      </c>
      <c r="H166" s="264" t="str">
        <f t="shared" si="120"/>
        <v/>
      </c>
      <c r="I166" s="264" t="str">
        <f t="shared" si="120"/>
        <v/>
      </c>
      <c r="J166" s="264" t="str">
        <f t="shared" si="121"/>
        <v/>
      </c>
      <c r="K166" s="264" t="str">
        <f t="shared" si="121"/>
        <v/>
      </c>
      <c r="L166" s="264" t="str">
        <f t="shared" si="122"/>
        <v/>
      </c>
      <c r="M166" s="264" t="str">
        <f t="shared" si="122"/>
        <v/>
      </c>
      <c r="N166" s="264" t="str">
        <f t="shared" si="127"/>
        <v/>
      </c>
      <c r="O166" s="264" t="str">
        <f t="shared" si="127"/>
        <v/>
      </c>
      <c r="P166" s="264" t="str">
        <f t="shared" si="127"/>
        <v/>
      </c>
      <c r="Q166" s="264" t="str">
        <f t="shared" si="127"/>
        <v/>
      </c>
      <c r="R166" s="264" t="str">
        <f t="shared" si="127"/>
        <v/>
      </c>
      <c r="S166" s="264" t="str">
        <f t="shared" si="123"/>
        <v/>
      </c>
      <c r="T166" s="264" t="str">
        <f t="shared" si="123"/>
        <v/>
      </c>
      <c r="U166" s="264" t="str">
        <f t="shared" si="128"/>
        <v/>
      </c>
      <c r="V166" s="264" t="str">
        <f t="shared" si="128"/>
        <v/>
      </c>
      <c r="W166" s="264" t="str">
        <f t="shared" si="128"/>
        <v/>
      </c>
      <c r="X166" s="264" t="str">
        <f t="shared" si="128"/>
        <v/>
      </c>
      <c r="Y166" s="264" t="str">
        <f t="shared" si="128"/>
        <v/>
      </c>
      <c r="Z166" s="264" t="str">
        <f t="shared" si="128"/>
        <v/>
      </c>
      <c r="AA166" s="264" t="str">
        <f t="shared" si="128"/>
        <v/>
      </c>
      <c r="AB166" s="264" t="str">
        <f t="shared" si="128"/>
        <v/>
      </c>
      <c r="AC166" s="264" t="str">
        <f t="shared" si="128"/>
        <v/>
      </c>
      <c r="AD166" s="264" t="str">
        <f t="shared" si="128"/>
        <v/>
      </c>
      <c r="AE166" s="264" t="str">
        <f t="shared" si="128"/>
        <v/>
      </c>
      <c r="AF166" s="264" t="str">
        <f t="shared" si="128"/>
        <v/>
      </c>
      <c r="AG166" s="264" t="str">
        <f t="shared" si="128"/>
        <v/>
      </c>
      <c r="AH166" s="264" t="str">
        <f t="shared" si="128"/>
        <v/>
      </c>
      <c r="AI166" s="264" t="str">
        <f t="shared" si="128"/>
        <v/>
      </c>
      <c r="AJ166" s="264" t="str">
        <f t="shared" si="128"/>
        <v/>
      </c>
      <c r="AK166" s="264" t="str">
        <f t="shared" si="125"/>
        <v/>
      </c>
      <c r="AL166" s="264" t="str">
        <f t="shared" si="125"/>
        <v/>
      </c>
      <c r="AM166" s="264" t="str">
        <f t="shared" si="125"/>
        <v/>
      </c>
      <c r="AN166" s="264" t="str">
        <f t="shared" si="125"/>
        <v/>
      </c>
      <c r="AO166" s="264" t="str">
        <f t="shared" si="125"/>
        <v/>
      </c>
      <c r="AP166" s="264" t="str">
        <f t="shared" si="125"/>
        <v/>
      </c>
      <c r="AQ166" s="264" t="str">
        <f t="shared" si="125"/>
        <v/>
      </c>
      <c r="AR166" s="264" t="str">
        <f t="shared" si="125"/>
        <v/>
      </c>
      <c r="AS166" s="264" t="str">
        <f t="shared" si="125"/>
        <v/>
      </c>
      <c r="AT166" s="264" t="str">
        <f t="shared" si="125"/>
        <v/>
      </c>
      <c r="AU166" s="264" t="str">
        <f t="shared" si="125"/>
        <v/>
      </c>
    </row>
    <row r="167" spans="2:47" x14ac:dyDescent="0.25">
      <c r="B167" s="183">
        <v>8</v>
      </c>
      <c r="C167" s="264" t="str">
        <f t="shared" si="126"/>
        <v/>
      </c>
      <c r="G167" s="264" t="str">
        <f t="shared" si="120"/>
        <v/>
      </c>
      <c r="H167" s="264" t="str">
        <f t="shared" si="120"/>
        <v/>
      </c>
      <c r="I167" s="264" t="str">
        <f t="shared" si="120"/>
        <v/>
      </c>
      <c r="J167" s="264" t="str">
        <f t="shared" si="121"/>
        <v/>
      </c>
      <c r="K167" s="264" t="str">
        <f t="shared" si="121"/>
        <v/>
      </c>
      <c r="L167" s="264" t="str">
        <f t="shared" si="122"/>
        <v/>
      </c>
      <c r="M167" s="264" t="str">
        <f t="shared" si="122"/>
        <v/>
      </c>
      <c r="N167" s="264" t="str">
        <f t="shared" si="127"/>
        <v/>
      </c>
      <c r="O167" s="264" t="str">
        <f t="shared" si="127"/>
        <v/>
      </c>
      <c r="P167" s="264" t="str">
        <f t="shared" si="127"/>
        <v/>
      </c>
      <c r="Q167" s="264" t="str">
        <f t="shared" si="127"/>
        <v/>
      </c>
      <c r="R167" s="264" t="str">
        <f t="shared" si="127"/>
        <v/>
      </c>
      <c r="S167" s="264" t="str">
        <f t="shared" si="123"/>
        <v/>
      </c>
      <c r="T167" s="264" t="str">
        <f t="shared" si="123"/>
        <v/>
      </c>
      <c r="U167" s="264" t="str">
        <f t="shared" si="128"/>
        <v/>
      </c>
      <c r="V167" s="264" t="str">
        <f t="shared" si="128"/>
        <v/>
      </c>
      <c r="W167" s="264" t="str">
        <f t="shared" si="128"/>
        <v/>
      </c>
      <c r="X167" s="264" t="str">
        <f t="shared" si="128"/>
        <v/>
      </c>
      <c r="Y167" s="264" t="str">
        <f t="shared" si="128"/>
        <v/>
      </c>
      <c r="Z167" s="264" t="str">
        <f t="shared" si="128"/>
        <v/>
      </c>
      <c r="AA167" s="264" t="str">
        <f t="shared" si="128"/>
        <v/>
      </c>
      <c r="AB167" s="264" t="str">
        <f t="shared" si="128"/>
        <v/>
      </c>
      <c r="AC167" s="264" t="str">
        <f t="shared" si="128"/>
        <v/>
      </c>
      <c r="AD167" s="264" t="str">
        <f t="shared" si="128"/>
        <v/>
      </c>
      <c r="AE167" s="264" t="str">
        <f t="shared" si="128"/>
        <v/>
      </c>
      <c r="AF167" s="264" t="str">
        <f t="shared" si="128"/>
        <v/>
      </c>
      <c r="AG167" s="264" t="str">
        <f t="shared" si="128"/>
        <v/>
      </c>
      <c r="AH167" s="264" t="str">
        <f t="shared" si="128"/>
        <v/>
      </c>
      <c r="AI167" s="264" t="str">
        <f t="shared" si="128"/>
        <v/>
      </c>
      <c r="AJ167" s="264" t="str">
        <f t="shared" si="128"/>
        <v/>
      </c>
      <c r="AK167" s="264" t="str">
        <f t="shared" si="125"/>
        <v/>
      </c>
      <c r="AL167" s="264" t="str">
        <f t="shared" si="125"/>
        <v/>
      </c>
      <c r="AM167" s="264" t="str">
        <f t="shared" si="125"/>
        <v/>
      </c>
      <c r="AN167" s="264" t="str">
        <f t="shared" si="125"/>
        <v/>
      </c>
      <c r="AO167" s="264" t="str">
        <f t="shared" si="125"/>
        <v/>
      </c>
      <c r="AP167" s="264" t="str">
        <f t="shared" si="125"/>
        <v/>
      </c>
      <c r="AQ167" s="264" t="str">
        <f t="shared" si="125"/>
        <v/>
      </c>
      <c r="AR167" s="264" t="str">
        <f t="shared" si="125"/>
        <v/>
      </c>
      <c r="AS167" s="264" t="str">
        <f t="shared" si="125"/>
        <v/>
      </c>
      <c r="AT167" s="264" t="str">
        <f t="shared" si="125"/>
        <v/>
      </c>
      <c r="AU167" s="264" t="str">
        <f t="shared" si="125"/>
        <v/>
      </c>
    </row>
    <row r="168" spans="2:47" x14ac:dyDescent="0.25">
      <c r="B168" s="183">
        <v>9</v>
      </c>
      <c r="C168" s="264" t="str">
        <f t="shared" si="126"/>
        <v/>
      </c>
      <c r="G168" s="264" t="str">
        <f t="shared" si="120"/>
        <v/>
      </c>
      <c r="H168" s="264" t="str">
        <f t="shared" si="120"/>
        <v/>
      </c>
      <c r="I168" s="264" t="str">
        <f t="shared" si="120"/>
        <v/>
      </c>
      <c r="J168" s="264" t="str">
        <f t="shared" si="121"/>
        <v/>
      </c>
      <c r="K168" s="264" t="str">
        <f t="shared" si="121"/>
        <v/>
      </c>
      <c r="L168" s="264" t="str">
        <f t="shared" si="122"/>
        <v/>
      </c>
      <c r="M168" s="264" t="str">
        <f t="shared" si="122"/>
        <v/>
      </c>
      <c r="N168" s="264" t="str">
        <f t="shared" si="127"/>
        <v/>
      </c>
      <c r="O168" s="264" t="str">
        <f t="shared" si="127"/>
        <v/>
      </c>
      <c r="P168" s="264" t="str">
        <f t="shared" si="127"/>
        <v/>
      </c>
      <c r="Q168" s="264" t="str">
        <f t="shared" si="127"/>
        <v/>
      </c>
      <c r="R168" s="264" t="str">
        <f t="shared" si="127"/>
        <v/>
      </c>
      <c r="S168" s="264" t="str">
        <f t="shared" si="123"/>
        <v/>
      </c>
      <c r="T168" s="264" t="str">
        <f t="shared" si="123"/>
        <v/>
      </c>
      <c r="U168" s="264" t="str">
        <f t="shared" si="128"/>
        <v/>
      </c>
      <c r="V168" s="264" t="str">
        <f t="shared" si="128"/>
        <v/>
      </c>
      <c r="W168" s="264" t="str">
        <f t="shared" si="128"/>
        <v/>
      </c>
      <c r="X168" s="264" t="str">
        <f t="shared" si="128"/>
        <v/>
      </c>
      <c r="Y168" s="264" t="str">
        <f t="shared" si="128"/>
        <v/>
      </c>
      <c r="Z168" s="264" t="str">
        <f t="shared" si="128"/>
        <v/>
      </c>
      <c r="AA168" s="264" t="str">
        <f t="shared" si="128"/>
        <v/>
      </c>
      <c r="AB168" s="264" t="str">
        <f t="shared" si="128"/>
        <v/>
      </c>
      <c r="AC168" s="264" t="str">
        <f t="shared" si="128"/>
        <v/>
      </c>
      <c r="AD168" s="264" t="str">
        <f t="shared" si="128"/>
        <v/>
      </c>
      <c r="AE168" s="264" t="str">
        <f t="shared" si="128"/>
        <v/>
      </c>
      <c r="AF168" s="264" t="str">
        <f t="shared" si="128"/>
        <v/>
      </c>
      <c r="AG168" s="264" t="str">
        <f t="shared" si="128"/>
        <v/>
      </c>
      <c r="AH168" s="264" t="str">
        <f t="shared" si="128"/>
        <v/>
      </c>
      <c r="AI168" s="264" t="str">
        <f t="shared" si="128"/>
        <v/>
      </c>
      <c r="AJ168" s="264" t="str">
        <f t="shared" si="128"/>
        <v/>
      </c>
      <c r="AK168" s="264" t="str">
        <f t="shared" si="125"/>
        <v/>
      </c>
      <c r="AL168" s="264" t="str">
        <f t="shared" si="125"/>
        <v/>
      </c>
      <c r="AM168" s="264" t="str">
        <f t="shared" si="125"/>
        <v/>
      </c>
      <c r="AN168" s="264" t="str">
        <f t="shared" si="125"/>
        <v/>
      </c>
      <c r="AO168" s="264" t="str">
        <f t="shared" si="125"/>
        <v/>
      </c>
      <c r="AP168" s="264" t="str">
        <f t="shared" si="125"/>
        <v/>
      </c>
      <c r="AQ168" s="264" t="str">
        <f t="shared" si="125"/>
        <v/>
      </c>
      <c r="AR168" s="264" t="str">
        <f t="shared" si="125"/>
        <v/>
      </c>
      <c r="AS168" s="264" t="str">
        <f t="shared" si="125"/>
        <v/>
      </c>
      <c r="AT168" s="264" t="str">
        <f t="shared" si="125"/>
        <v/>
      </c>
      <c r="AU168" s="264" t="str">
        <f t="shared" si="125"/>
        <v/>
      </c>
    </row>
    <row r="169" spans="2:47" x14ac:dyDescent="0.25">
      <c r="B169" s="183">
        <v>10</v>
      </c>
      <c r="C169" s="264" t="str">
        <f t="shared" si="126"/>
        <v/>
      </c>
      <c r="G169" s="264" t="str">
        <f t="shared" si="120"/>
        <v/>
      </c>
      <c r="H169" s="264" t="str">
        <f t="shared" si="120"/>
        <v/>
      </c>
      <c r="I169" s="264" t="str">
        <f t="shared" si="120"/>
        <v/>
      </c>
      <c r="J169" s="264" t="str">
        <f t="shared" si="121"/>
        <v/>
      </c>
      <c r="K169" s="264" t="str">
        <f t="shared" si="121"/>
        <v/>
      </c>
      <c r="L169" s="264" t="str">
        <f t="shared" si="122"/>
        <v/>
      </c>
      <c r="M169" s="264" t="str">
        <f t="shared" si="122"/>
        <v/>
      </c>
      <c r="N169" s="264" t="str">
        <f t="shared" si="127"/>
        <v/>
      </c>
      <c r="O169" s="264" t="str">
        <f t="shared" si="127"/>
        <v/>
      </c>
      <c r="P169" s="264" t="str">
        <f t="shared" si="127"/>
        <v/>
      </c>
      <c r="Q169" s="264" t="str">
        <f t="shared" si="127"/>
        <v/>
      </c>
      <c r="R169" s="264" t="str">
        <f t="shared" si="127"/>
        <v/>
      </c>
      <c r="S169" s="264" t="str">
        <f t="shared" si="123"/>
        <v/>
      </c>
      <c r="T169" s="264" t="str">
        <f t="shared" si="123"/>
        <v/>
      </c>
      <c r="U169" s="264" t="str">
        <f t="shared" si="128"/>
        <v/>
      </c>
      <c r="V169" s="264" t="str">
        <f t="shared" si="128"/>
        <v/>
      </c>
      <c r="W169" s="264" t="str">
        <f t="shared" si="128"/>
        <v/>
      </c>
      <c r="X169" s="264" t="str">
        <f t="shared" si="128"/>
        <v/>
      </c>
      <c r="Y169" s="264" t="str">
        <f t="shared" si="128"/>
        <v/>
      </c>
      <c r="Z169" s="264" t="str">
        <f t="shared" si="128"/>
        <v/>
      </c>
      <c r="AA169" s="264" t="str">
        <f t="shared" si="128"/>
        <v/>
      </c>
      <c r="AB169" s="264" t="str">
        <f t="shared" si="128"/>
        <v/>
      </c>
      <c r="AC169" s="264" t="str">
        <f t="shared" si="128"/>
        <v/>
      </c>
      <c r="AD169" s="264" t="str">
        <f t="shared" si="128"/>
        <v/>
      </c>
      <c r="AE169" s="264" t="str">
        <f t="shared" si="128"/>
        <v/>
      </c>
      <c r="AF169" s="264" t="str">
        <f t="shared" si="128"/>
        <v/>
      </c>
      <c r="AG169" s="264" t="str">
        <f t="shared" si="128"/>
        <v/>
      </c>
      <c r="AH169" s="264" t="str">
        <f t="shared" si="128"/>
        <v/>
      </c>
      <c r="AI169" s="264" t="str">
        <f t="shared" si="128"/>
        <v/>
      </c>
      <c r="AJ169" s="264" t="str">
        <f t="shared" si="128"/>
        <v/>
      </c>
      <c r="AK169" s="264" t="str">
        <f t="shared" si="125"/>
        <v/>
      </c>
      <c r="AL169" s="264" t="str">
        <f t="shared" si="125"/>
        <v/>
      </c>
      <c r="AM169" s="264" t="str">
        <f t="shared" si="125"/>
        <v/>
      </c>
      <c r="AN169" s="264" t="str">
        <f t="shared" si="125"/>
        <v/>
      </c>
      <c r="AO169" s="264" t="str">
        <f t="shared" si="125"/>
        <v/>
      </c>
      <c r="AP169" s="264" t="str">
        <f t="shared" si="125"/>
        <v/>
      </c>
      <c r="AQ169" s="264" t="str">
        <f t="shared" si="125"/>
        <v/>
      </c>
      <c r="AR169" s="264" t="str">
        <f t="shared" si="125"/>
        <v/>
      </c>
      <c r="AS169" s="264" t="str">
        <f t="shared" si="125"/>
        <v/>
      </c>
      <c r="AT169" s="264" t="str">
        <f t="shared" si="125"/>
        <v/>
      </c>
      <c r="AU169" s="264" t="str">
        <f t="shared" si="125"/>
        <v/>
      </c>
    </row>
    <row r="170" spans="2:47" x14ac:dyDescent="0.25">
      <c r="B170" s="183">
        <v>11</v>
      </c>
      <c r="C170" s="264" t="str">
        <f t="shared" si="126"/>
        <v/>
      </c>
      <c r="G170" s="264" t="str">
        <f t="shared" si="120"/>
        <v/>
      </c>
      <c r="H170" s="264" t="str">
        <f t="shared" si="120"/>
        <v/>
      </c>
      <c r="I170" s="264" t="str">
        <f t="shared" si="120"/>
        <v/>
      </c>
      <c r="J170" s="264" t="str">
        <f t="shared" si="121"/>
        <v/>
      </c>
      <c r="K170" s="264" t="str">
        <f t="shared" si="121"/>
        <v/>
      </c>
      <c r="L170" s="264" t="str">
        <f t="shared" si="122"/>
        <v/>
      </c>
      <c r="M170" s="264" t="str">
        <f t="shared" si="122"/>
        <v/>
      </c>
      <c r="N170" s="264" t="str">
        <f t="shared" si="127"/>
        <v/>
      </c>
      <c r="O170" s="264" t="str">
        <f t="shared" si="127"/>
        <v/>
      </c>
      <c r="P170" s="264" t="str">
        <f t="shared" si="127"/>
        <v/>
      </c>
      <c r="Q170" s="264" t="str">
        <f t="shared" si="127"/>
        <v/>
      </c>
      <c r="R170" s="264" t="str">
        <f t="shared" si="127"/>
        <v/>
      </c>
      <c r="S170" s="264" t="str">
        <f t="shared" si="123"/>
        <v/>
      </c>
      <c r="T170" s="264" t="str">
        <f t="shared" si="123"/>
        <v/>
      </c>
      <c r="U170" s="264" t="str">
        <f t="shared" si="128"/>
        <v/>
      </c>
      <c r="V170" s="264" t="str">
        <f t="shared" si="128"/>
        <v/>
      </c>
      <c r="W170" s="264" t="str">
        <f t="shared" si="128"/>
        <v/>
      </c>
      <c r="X170" s="264" t="str">
        <f t="shared" si="128"/>
        <v/>
      </c>
      <c r="Y170" s="264" t="str">
        <f t="shared" si="128"/>
        <v/>
      </c>
      <c r="Z170" s="264" t="str">
        <f t="shared" si="128"/>
        <v/>
      </c>
      <c r="AA170" s="264" t="str">
        <f t="shared" si="128"/>
        <v/>
      </c>
      <c r="AB170" s="264" t="str">
        <f t="shared" si="128"/>
        <v/>
      </c>
      <c r="AC170" s="264" t="str">
        <f t="shared" si="128"/>
        <v/>
      </c>
      <c r="AD170" s="264" t="str">
        <f t="shared" si="128"/>
        <v/>
      </c>
      <c r="AE170" s="264" t="str">
        <f t="shared" si="128"/>
        <v/>
      </c>
      <c r="AF170" s="264" t="str">
        <f t="shared" si="128"/>
        <v/>
      </c>
      <c r="AG170" s="264" t="str">
        <f t="shared" si="128"/>
        <v/>
      </c>
      <c r="AH170" s="264" t="str">
        <f t="shared" si="128"/>
        <v/>
      </c>
      <c r="AI170" s="264" t="str">
        <f t="shared" si="128"/>
        <v/>
      </c>
      <c r="AJ170" s="264" t="str">
        <f t="shared" si="128"/>
        <v/>
      </c>
      <c r="AK170" s="264" t="str">
        <f t="shared" si="125"/>
        <v/>
      </c>
      <c r="AL170" s="264" t="str">
        <f t="shared" si="125"/>
        <v/>
      </c>
      <c r="AM170" s="264" t="str">
        <f t="shared" si="125"/>
        <v/>
      </c>
      <c r="AN170" s="264" t="str">
        <f t="shared" si="125"/>
        <v/>
      </c>
      <c r="AO170" s="264" t="str">
        <f t="shared" si="125"/>
        <v/>
      </c>
      <c r="AP170" s="264" t="str">
        <f t="shared" si="125"/>
        <v/>
      </c>
      <c r="AQ170" s="264" t="str">
        <f t="shared" si="125"/>
        <v/>
      </c>
      <c r="AR170" s="264" t="str">
        <f t="shared" si="125"/>
        <v/>
      </c>
      <c r="AS170" s="264" t="str">
        <f t="shared" si="125"/>
        <v/>
      </c>
      <c r="AT170" s="264" t="str">
        <f t="shared" si="125"/>
        <v/>
      </c>
      <c r="AU170" s="264" t="str">
        <f t="shared" si="125"/>
        <v/>
      </c>
    </row>
    <row r="171" spans="2:47" x14ac:dyDescent="0.25">
      <c r="B171" s="183">
        <v>12</v>
      </c>
      <c r="C171" s="264" t="str">
        <f t="shared" si="126"/>
        <v/>
      </c>
      <c r="G171" s="264" t="str">
        <f t="shared" si="120"/>
        <v/>
      </c>
      <c r="H171" s="264" t="str">
        <f t="shared" si="120"/>
        <v/>
      </c>
      <c r="I171" s="264" t="str">
        <f t="shared" si="120"/>
        <v/>
      </c>
      <c r="J171" s="264" t="str">
        <f t="shared" si="121"/>
        <v/>
      </c>
      <c r="K171" s="264" t="str">
        <f t="shared" si="121"/>
        <v/>
      </c>
      <c r="L171" s="264" t="str">
        <f t="shared" si="122"/>
        <v/>
      </c>
      <c r="M171" s="264" t="str">
        <f t="shared" si="122"/>
        <v/>
      </c>
      <c r="N171" s="264" t="str">
        <f t="shared" si="127"/>
        <v/>
      </c>
      <c r="O171" s="264" t="str">
        <f t="shared" si="127"/>
        <v/>
      </c>
      <c r="P171" s="264" t="str">
        <f t="shared" si="127"/>
        <v/>
      </c>
      <c r="Q171" s="264" t="str">
        <f t="shared" si="127"/>
        <v/>
      </c>
      <c r="R171" s="264" t="str">
        <f t="shared" si="127"/>
        <v/>
      </c>
      <c r="S171" s="264" t="str">
        <f t="shared" si="123"/>
        <v/>
      </c>
      <c r="T171" s="264" t="str">
        <f t="shared" si="123"/>
        <v/>
      </c>
      <c r="U171" s="264" t="str">
        <f t="shared" si="128"/>
        <v/>
      </c>
      <c r="V171" s="264" t="str">
        <f t="shared" si="128"/>
        <v/>
      </c>
      <c r="W171" s="264" t="str">
        <f t="shared" si="128"/>
        <v/>
      </c>
      <c r="X171" s="264" t="str">
        <f t="shared" si="128"/>
        <v/>
      </c>
      <c r="Y171" s="264" t="str">
        <f t="shared" si="128"/>
        <v/>
      </c>
      <c r="Z171" s="264" t="str">
        <f t="shared" si="128"/>
        <v/>
      </c>
      <c r="AA171" s="264" t="str">
        <f t="shared" si="128"/>
        <v/>
      </c>
      <c r="AB171" s="264" t="str">
        <f t="shared" si="128"/>
        <v/>
      </c>
      <c r="AC171" s="264" t="str">
        <f t="shared" si="128"/>
        <v/>
      </c>
      <c r="AD171" s="264" t="str">
        <f t="shared" si="128"/>
        <v/>
      </c>
      <c r="AE171" s="264" t="str">
        <f t="shared" si="128"/>
        <v/>
      </c>
      <c r="AF171" s="264" t="str">
        <f t="shared" si="128"/>
        <v/>
      </c>
      <c r="AG171" s="264" t="str">
        <f t="shared" si="128"/>
        <v/>
      </c>
      <c r="AH171" s="264" t="str">
        <f t="shared" si="128"/>
        <v/>
      </c>
      <c r="AI171" s="264" t="str">
        <f t="shared" si="128"/>
        <v/>
      </c>
      <c r="AJ171" s="264" t="str">
        <f t="shared" si="128"/>
        <v/>
      </c>
      <c r="AK171" s="264" t="str">
        <f t="shared" si="125"/>
        <v/>
      </c>
      <c r="AL171" s="264" t="str">
        <f t="shared" si="125"/>
        <v/>
      </c>
      <c r="AM171" s="264" t="str">
        <f t="shared" si="125"/>
        <v/>
      </c>
      <c r="AN171" s="264" t="str">
        <f t="shared" si="125"/>
        <v/>
      </c>
      <c r="AO171" s="264" t="str">
        <f t="shared" si="125"/>
        <v/>
      </c>
      <c r="AP171" s="264" t="str">
        <f t="shared" si="125"/>
        <v/>
      </c>
      <c r="AQ171" s="264" t="str">
        <f t="shared" si="125"/>
        <v/>
      </c>
      <c r="AR171" s="264" t="str">
        <f t="shared" si="125"/>
        <v/>
      </c>
      <c r="AS171" s="264" t="str">
        <f t="shared" si="125"/>
        <v/>
      </c>
      <c r="AT171" s="264" t="str">
        <f t="shared" si="125"/>
        <v/>
      </c>
      <c r="AU171" s="264" t="str">
        <f t="shared" si="125"/>
        <v/>
      </c>
    </row>
    <row r="172" spans="2:47" x14ac:dyDescent="0.25">
      <c r="B172" s="183">
        <v>13</v>
      </c>
      <c r="C172" s="264" t="str">
        <f t="shared" si="126"/>
        <v/>
      </c>
      <c r="G172" s="264" t="str">
        <f t="shared" si="120"/>
        <v/>
      </c>
      <c r="H172" s="264" t="str">
        <f t="shared" si="120"/>
        <v/>
      </c>
      <c r="I172" s="264" t="str">
        <f t="shared" si="120"/>
        <v/>
      </c>
      <c r="J172" s="264" t="str">
        <f t="shared" si="121"/>
        <v/>
      </c>
      <c r="K172" s="264" t="str">
        <f t="shared" si="121"/>
        <v/>
      </c>
      <c r="L172" s="264" t="str">
        <f t="shared" si="122"/>
        <v/>
      </c>
      <c r="M172" s="264" t="str">
        <f t="shared" si="122"/>
        <v/>
      </c>
      <c r="N172" s="264" t="str">
        <f t="shared" si="127"/>
        <v/>
      </c>
      <c r="O172" s="264" t="str">
        <f t="shared" si="127"/>
        <v/>
      </c>
      <c r="P172" s="264" t="str">
        <f t="shared" si="127"/>
        <v/>
      </c>
      <c r="Q172" s="264" t="str">
        <f t="shared" si="127"/>
        <v/>
      </c>
      <c r="R172" s="264" t="str">
        <f t="shared" si="127"/>
        <v/>
      </c>
      <c r="S172" s="264" t="str">
        <f t="shared" si="123"/>
        <v/>
      </c>
      <c r="T172" s="264" t="str">
        <f t="shared" si="123"/>
        <v/>
      </c>
      <c r="U172" s="264" t="str">
        <f t="shared" si="128"/>
        <v/>
      </c>
      <c r="V172" s="264" t="str">
        <f t="shared" si="128"/>
        <v/>
      </c>
      <c r="W172" s="264" t="str">
        <f t="shared" si="128"/>
        <v/>
      </c>
      <c r="X172" s="264" t="str">
        <f t="shared" si="128"/>
        <v/>
      </c>
      <c r="Y172" s="264" t="str">
        <f t="shared" si="128"/>
        <v/>
      </c>
      <c r="Z172" s="264" t="str">
        <f t="shared" si="128"/>
        <v/>
      </c>
      <c r="AA172" s="264" t="str">
        <f t="shared" si="128"/>
        <v/>
      </c>
      <c r="AB172" s="264" t="str">
        <f t="shared" si="128"/>
        <v/>
      </c>
      <c r="AC172" s="264" t="str">
        <f t="shared" si="128"/>
        <v/>
      </c>
      <c r="AD172" s="264" t="str">
        <f t="shared" si="128"/>
        <v/>
      </c>
      <c r="AE172" s="264" t="str">
        <f t="shared" si="128"/>
        <v/>
      </c>
      <c r="AF172" s="264" t="str">
        <f t="shared" si="128"/>
        <v/>
      </c>
      <c r="AG172" s="264" t="str">
        <f t="shared" si="128"/>
        <v/>
      </c>
      <c r="AH172" s="264" t="str">
        <f t="shared" si="128"/>
        <v/>
      </c>
      <c r="AI172" s="264" t="str">
        <f t="shared" si="128"/>
        <v/>
      </c>
      <c r="AJ172" s="264" t="str">
        <f t="shared" si="128"/>
        <v/>
      </c>
      <c r="AK172" s="264" t="str">
        <f t="shared" si="125"/>
        <v/>
      </c>
      <c r="AL172" s="264" t="str">
        <f t="shared" si="125"/>
        <v/>
      </c>
      <c r="AM172" s="264" t="str">
        <f t="shared" si="125"/>
        <v/>
      </c>
      <c r="AN172" s="264" t="str">
        <f t="shared" si="125"/>
        <v/>
      </c>
      <c r="AO172" s="264" t="str">
        <f t="shared" si="125"/>
        <v/>
      </c>
      <c r="AP172" s="264" t="str">
        <f t="shared" si="125"/>
        <v/>
      </c>
      <c r="AQ172" s="264" t="str">
        <f t="shared" si="125"/>
        <v/>
      </c>
      <c r="AR172" s="264" t="str">
        <f t="shared" si="125"/>
        <v/>
      </c>
      <c r="AS172" s="264" t="str">
        <f t="shared" si="125"/>
        <v/>
      </c>
      <c r="AT172" s="264" t="str">
        <f t="shared" si="125"/>
        <v/>
      </c>
      <c r="AU172" s="264" t="str">
        <f t="shared" si="125"/>
        <v/>
      </c>
    </row>
    <row r="173" spans="2:47" x14ac:dyDescent="0.25">
      <c r="B173" s="183">
        <v>14</v>
      </c>
      <c r="C173" s="264" t="str">
        <f t="shared" si="126"/>
        <v/>
      </c>
      <c r="G173" s="264" t="str">
        <f t="shared" si="120"/>
        <v/>
      </c>
      <c r="H173" s="264" t="str">
        <f t="shared" si="120"/>
        <v/>
      </c>
      <c r="I173" s="264" t="str">
        <f t="shared" si="120"/>
        <v/>
      </c>
      <c r="J173" s="264" t="str">
        <f t="shared" si="121"/>
        <v/>
      </c>
      <c r="K173" s="264" t="str">
        <f t="shared" si="121"/>
        <v/>
      </c>
      <c r="L173" s="264" t="str">
        <f t="shared" si="122"/>
        <v/>
      </c>
      <c r="M173" s="264" t="str">
        <f t="shared" si="122"/>
        <v/>
      </c>
      <c r="N173" s="264" t="str">
        <f t="shared" si="127"/>
        <v/>
      </c>
      <c r="O173" s="264" t="str">
        <f t="shared" si="127"/>
        <v/>
      </c>
      <c r="P173" s="264" t="str">
        <f t="shared" si="127"/>
        <v/>
      </c>
      <c r="Q173" s="264" t="str">
        <f t="shared" si="127"/>
        <v/>
      </c>
      <c r="R173" s="264" t="str">
        <f t="shared" si="127"/>
        <v/>
      </c>
      <c r="S173" s="264" t="str">
        <f t="shared" si="123"/>
        <v/>
      </c>
      <c r="T173" s="264" t="str">
        <f t="shared" si="123"/>
        <v/>
      </c>
      <c r="U173" s="264" t="str">
        <f t="shared" si="128"/>
        <v/>
      </c>
      <c r="V173" s="264" t="str">
        <f t="shared" si="128"/>
        <v/>
      </c>
      <c r="W173" s="264" t="str">
        <f t="shared" si="128"/>
        <v/>
      </c>
      <c r="X173" s="264" t="str">
        <f t="shared" si="128"/>
        <v/>
      </c>
      <c r="Y173" s="264" t="str">
        <f t="shared" si="128"/>
        <v/>
      </c>
      <c r="Z173" s="264" t="str">
        <f t="shared" si="128"/>
        <v/>
      </c>
      <c r="AA173" s="264" t="str">
        <f t="shared" si="128"/>
        <v/>
      </c>
      <c r="AB173" s="264" t="str">
        <f t="shared" si="128"/>
        <v/>
      </c>
      <c r="AC173" s="264" t="str">
        <f t="shared" si="128"/>
        <v/>
      </c>
      <c r="AD173" s="264" t="str">
        <f t="shared" si="128"/>
        <v/>
      </c>
      <c r="AE173" s="264" t="str">
        <f t="shared" si="128"/>
        <v/>
      </c>
      <c r="AF173" s="264" t="str">
        <f t="shared" si="128"/>
        <v/>
      </c>
      <c r="AG173" s="264" t="str">
        <f t="shared" si="128"/>
        <v/>
      </c>
      <c r="AH173" s="264" t="str">
        <f t="shared" si="128"/>
        <v/>
      </c>
      <c r="AI173" s="264" t="str">
        <f t="shared" si="128"/>
        <v/>
      </c>
      <c r="AJ173" s="264" t="str">
        <f t="shared" si="128"/>
        <v/>
      </c>
      <c r="AK173" s="264" t="str">
        <f t="shared" si="125"/>
        <v/>
      </c>
      <c r="AL173" s="264" t="str">
        <f t="shared" si="125"/>
        <v/>
      </c>
      <c r="AM173" s="264" t="str">
        <f t="shared" si="125"/>
        <v/>
      </c>
      <c r="AN173" s="264" t="str">
        <f t="shared" si="125"/>
        <v/>
      </c>
      <c r="AO173" s="264" t="str">
        <f t="shared" si="125"/>
        <v/>
      </c>
      <c r="AP173" s="264" t="str">
        <f t="shared" si="125"/>
        <v/>
      </c>
      <c r="AQ173" s="264" t="str">
        <f t="shared" si="125"/>
        <v/>
      </c>
      <c r="AR173" s="264" t="str">
        <f t="shared" si="125"/>
        <v/>
      </c>
      <c r="AS173" s="264" t="str">
        <f t="shared" si="125"/>
        <v/>
      </c>
      <c r="AT173" s="264" t="str">
        <f t="shared" si="125"/>
        <v/>
      </c>
      <c r="AU173" s="264" t="str">
        <f t="shared" si="125"/>
        <v/>
      </c>
    </row>
    <row r="174" spans="2:47" x14ac:dyDescent="0.25">
      <c r="B174" s="265">
        <v>15</v>
      </c>
      <c r="C174" s="33" t="str">
        <f t="shared" si="126"/>
        <v/>
      </c>
      <c r="D174" s="33"/>
      <c r="E174" s="33"/>
      <c r="F174" s="33"/>
      <c r="G174" s="33" t="str">
        <f t="shared" si="120"/>
        <v/>
      </c>
      <c r="H174" s="33" t="str">
        <f t="shared" si="120"/>
        <v/>
      </c>
      <c r="I174" s="33" t="str">
        <f t="shared" si="120"/>
        <v/>
      </c>
      <c r="J174" s="264" t="str">
        <f t="shared" si="121"/>
        <v/>
      </c>
      <c r="K174" s="264" t="str">
        <f t="shared" si="121"/>
        <v/>
      </c>
      <c r="L174" s="33" t="str">
        <f t="shared" si="122"/>
        <v/>
      </c>
      <c r="M174" s="33" t="str">
        <f t="shared" si="122"/>
        <v/>
      </c>
      <c r="N174" s="264" t="str">
        <f t="shared" si="127"/>
        <v/>
      </c>
      <c r="O174" s="264" t="str">
        <f t="shared" si="127"/>
        <v/>
      </c>
      <c r="P174" s="264" t="str">
        <f t="shared" si="127"/>
        <v/>
      </c>
      <c r="Q174" s="264" t="str">
        <f t="shared" si="127"/>
        <v/>
      </c>
      <c r="R174" s="264" t="str">
        <f t="shared" si="127"/>
        <v/>
      </c>
      <c r="S174" s="33" t="str">
        <f t="shared" si="123"/>
        <v/>
      </c>
      <c r="T174" s="33" t="str">
        <f t="shared" si="123"/>
        <v/>
      </c>
      <c r="U174" s="264" t="str">
        <f>IF(U81="","",U81)</f>
        <v/>
      </c>
      <c r="V174" s="264" t="str">
        <f t="shared" si="128"/>
        <v/>
      </c>
      <c r="W174" s="264" t="str">
        <f t="shared" si="128"/>
        <v/>
      </c>
      <c r="X174" s="264" t="str">
        <f t="shared" si="128"/>
        <v/>
      </c>
      <c r="Y174" s="264" t="str">
        <f t="shared" si="128"/>
        <v/>
      </c>
      <c r="Z174" s="264" t="str">
        <f t="shared" si="128"/>
        <v/>
      </c>
      <c r="AA174" s="264" t="str">
        <f t="shared" si="128"/>
        <v/>
      </c>
      <c r="AB174" s="264" t="str">
        <f t="shared" si="128"/>
        <v/>
      </c>
      <c r="AC174" s="264" t="str">
        <f t="shared" si="128"/>
        <v/>
      </c>
      <c r="AD174" s="264" t="str">
        <f t="shared" si="128"/>
        <v/>
      </c>
      <c r="AE174" s="264" t="str">
        <f t="shared" si="128"/>
        <v/>
      </c>
      <c r="AF174" s="264" t="str">
        <f t="shared" si="128"/>
        <v/>
      </c>
      <c r="AG174" s="264" t="str">
        <f t="shared" si="128"/>
        <v/>
      </c>
      <c r="AH174" s="264" t="str">
        <f t="shared" si="128"/>
        <v/>
      </c>
      <c r="AI174" s="264" t="str">
        <f t="shared" si="128"/>
        <v/>
      </c>
      <c r="AJ174" s="264" t="str">
        <f t="shared" si="128"/>
        <v/>
      </c>
      <c r="AK174" s="33" t="str">
        <f t="shared" si="125"/>
        <v/>
      </c>
      <c r="AL174" s="33" t="str">
        <f t="shared" si="125"/>
        <v/>
      </c>
      <c r="AM174" s="33" t="str">
        <f t="shared" si="125"/>
        <v/>
      </c>
      <c r="AN174" s="33" t="str">
        <f t="shared" si="125"/>
        <v/>
      </c>
      <c r="AO174" s="33" t="str">
        <f t="shared" si="125"/>
        <v/>
      </c>
      <c r="AP174" s="33" t="str">
        <f t="shared" si="125"/>
        <v/>
      </c>
      <c r="AQ174" s="33" t="str">
        <f t="shared" si="125"/>
        <v/>
      </c>
      <c r="AR174" s="33" t="str">
        <f t="shared" si="125"/>
        <v/>
      </c>
      <c r="AS174" s="33" t="str">
        <f t="shared" si="125"/>
        <v/>
      </c>
      <c r="AT174" s="33" t="str">
        <f t="shared" si="125"/>
        <v/>
      </c>
      <c r="AU174" s="33" t="str">
        <f t="shared" si="125"/>
        <v/>
      </c>
    </row>
    <row r="175" spans="2:47" x14ac:dyDescent="0.25">
      <c r="B175" s="183">
        <v>1</v>
      </c>
      <c r="C175" s="264" t="str">
        <f>C86</f>
        <v/>
      </c>
      <c r="G175" s="264" t="str">
        <f>G86</f>
        <v/>
      </c>
      <c r="H175" s="264" t="str">
        <f>IF(H86="","",H86)</f>
        <v/>
      </c>
      <c r="I175" s="264" t="str">
        <f>I86</f>
        <v/>
      </c>
      <c r="J175" s="264" t="str">
        <f t="shared" ref="J175:K179" si="129">IF(J86="","",J86)</f>
        <v/>
      </c>
      <c r="K175" s="264" t="str">
        <f t="shared" si="129"/>
        <v/>
      </c>
      <c r="L175" s="264" t="str">
        <f t="shared" ref="L175:M179" si="130">L86</f>
        <v/>
      </c>
      <c r="M175" s="264" t="str">
        <f t="shared" si="130"/>
        <v/>
      </c>
      <c r="N175" s="264" t="str">
        <f>IF(N86="","",N86)</f>
        <v/>
      </c>
      <c r="O175" s="264" t="str">
        <f>IF(O86="","",O86)</f>
        <v/>
      </c>
      <c r="P175" s="264" t="str">
        <f>IF(P86="","",P86)</f>
        <v/>
      </c>
      <c r="Q175" s="264" t="str">
        <f>IF(Q86="","",Q86)</f>
        <v/>
      </c>
      <c r="R175" s="264" t="str">
        <f>IF(R86="","",R86)</f>
        <v/>
      </c>
      <c r="S175" s="264" t="str">
        <f t="shared" ref="S175:T179" si="131">S86</f>
        <v/>
      </c>
      <c r="T175" s="264" t="str">
        <f t="shared" si="131"/>
        <v/>
      </c>
      <c r="U175" s="264" t="str">
        <f t="shared" ref="U175:AL179" si="132">IF(U86="","",U86)</f>
        <v/>
      </c>
      <c r="V175" s="264" t="str">
        <f t="shared" si="132"/>
        <v/>
      </c>
      <c r="W175" s="264" t="str">
        <f t="shared" si="132"/>
        <v/>
      </c>
      <c r="X175" s="264" t="str">
        <f t="shared" si="132"/>
        <v/>
      </c>
      <c r="Y175" s="264" t="str">
        <f t="shared" si="132"/>
        <v/>
      </c>
      <c r="Z175" s="264" t="str">
        <f t="shared" si="132"/>
        <v/>
      </c>
      <c r="AA175" s="264" t="str">
        <f t="shared" si="132"/>
        <v/>
      </c>
      <c r="AB175" s="264" t="str">
        <f t="shared" si="132"/>
        <v/>
      </c>
      <c r="AC175" s="264" t="str">
        <f t="shared" si="132"/>
        <v/>
      </c>
      <c r="AD175" s="264" t="str">
        <f t="shared" si="132"/>
        <v/>
      </c>
      <c r="AE175" s="264" t="str">
        <f t="shared" si="132"/>
        <v/>
      </c>
      <c r="AF175" s="264" t="str">
        <f t="shared" si="132"/>
        <v/>
      </c>
      <c r="AG175" s="264" t="str">
        <f t="shared" si="132"/>
        <v/>
      </c>
      <c r="AH175" s="264" t="str">
        <f t="shared" si="132"/>
        <v/>
      </c>
      <c r="AI175" s="264" t="str">
        <f t="shared" si="132"/>
        <v/>
      </c>
      <c r="AJ175" s="264" t="str">
        <f t="shared" si="132"/>
        <v/>
      </c>
      <c r="AK175" s="264" t="str">
        <f t="shared" si="132"/>
        <v/>
      </c>
      <c r="AL175" s="264" t="str">
        <f t="shared" si="132"/>
        <v/>
      </c>
      <c r="AM175" s="264" t="str">
        <f t="shared" ref="AM175:AU179" si="133">AM86</f>
        <v/>
      </c>
      <c r="AN175" s="264" t="str">
        <f t="shared" si="133"/>
        <v/>
      </c>
      <c r="AO175" s="264" t="str">
        <f t="shared" si="133"/>
        <v/>
      </c>
      <c r="AP175" s="264" t="str">
        <f t="shared" si="133"/>
        <v/>
      </c>
      <c r="AQ175" s="264" t="str">
        <f t="shared" si="133"/>
        <v/>
      </c>
      <c r="AR175" s="264" t="str">
        <f t="shared" si="133"/>
        <v/>
      </c>
      <c r="AS175" s="264" t="str">
        <f t="shared" si="133"/>
        <v/>
      </c>
      <c r="AT175" s="264" t="str">
        <f t="shared" si="133"/>
        <v/>
      </c>
      <c r="AU175" s="264" t="str">
        <f t="shared" si="133"/>
        <v/>
      </c>
    </row>
    <row r="176" spans="2:47" x14ac:dyDescent="0.25">
      <c r="B176" s="183">
        <v>2</v>
      </c>
      <c r="C176" s="264" t="str">
        <f>C87</f>
        <v/>
      </c>
      <c r="G176" s="264" t="str">
        <f>G87</f>
        <v/>
      </c>
      <c r="H176" s="264" t="str">
        <f>IF(H87="","",H87)</f>
        <v/>
      </c>
      <c r="I176" s="264" t="str">
        <f>I87</f>
        <v/>
      </c>
      <c r="J176" s="264" t="str">
        <f t="shared" si="129"/>
        <v/>
      </c>
      <c r="K176" s="264" t="str">
        <f t="shared" si="129"/>
        <v/>
      </c>
      <c r="L176" s="264" t="str">
        <f t="shared" si="130"/>
        <v/>
      </c>
      <c r="M176" s="264" t="str">
        <f t="shared" si="130"/>
        <v/>
      </c>
      <c r="N176" s="264" t="str">
        <f t="shared" ref="N176:R179" si="134">IF(N87="","",N87)</f>
        <v/>
      </c>
      <c r="O176" s="264" t="str">
        <f t="shared" si="134"/>
        <v/>
      </c>
      <c r="P176" s="264" t="str">
        <f t="shared" si="134"/>
        <v/>
      </c>
      <c r="Q176" s="264" t="str">
        <f t="shared" si="134"/>
        <v/>
      </c>
      <c r="R176" s="264" t="str">
        <f t="shared" si="134"/>
        <v/>
      </c>
      <c r="S176" s="264" t="str">
        <f t="shared" si="131"/>
        <v/>
      </c>
      <c r="T176" s="264" t="str">
        <f t="shared" si="131"/>
        <v/>
      </c>
      <c r="U176" s="264" t="str">
        <f t="shared" si="132"/>
        <v/>
      </c>
      <c r="V176" s="264" t="str">
        <f t="shared" si="132"/>
        <v/>
      </c>
      <c r="W176" s="264" t="str">
        <f t="shared" si="132"/>
        <v/>
      </c>
      <c r="X176" s="264" t="str">
        <f t="shared" si="132"/>
        <v/>
      </c>
      <c r="Y176" s="264" t="str">
        <f t="shared" si="132"/>
        <v/>
      </c>
      <c r="Z176" s="264" t="str">
        <f t="shared" si="132"/>
        <v/>
      </c>
      <c r="AA176" s="264" t="str">
        <f t="shared" si="132"/>
        <v/>
      </c>
      <c r="AB176" s="264" t="str">
        <f t="shared" si="132"/>
        <v/>
      </c>
      <c r="AC176" s="264" t="str">
        <f t="shared" si="132"/>
        <v/>
      </c>
      <c r="AD176" s="264" t="str">
        <f t="shared" si="132"/>
        <v/>
      </c>
      <c r="AE176" s="264" t="str">
        <f t="shared" si="132"/>
        <v/>
      </c>
      <c r="AF176" s="264" t="str">
        <f t="shared" si="132"/>
        <v/>
      </c>
      <c r="AG176" s="264" t="str">
        <f t="shared" si="132"/>
        <v/>
      </c>
      <c r="AH176" s="264" t="str">
        <f t="shared" si="132"/>
        <v/>
      </c>
      <c r="AI176" s="264" t="str">
        <f t="shared" si="132"/>
        <v/>
      </c>
      <c r="AJ176" s="264" t="str">
        <f t="shared" si="132"/>
        <v/>
      </c>
      <c r="AK176" s="264" t="str">
        <f t="shared" si="132"/>
        <v/>
      </c>
      <c r="AL176" s="264" t="str">
        <f>IF(AL87="","",AL87)</f>
        <v/>
      </c>
      <c r="AM176" s="264" t="str">
        <f t="shared" si="133"/>
        <v/>
      </c>
      <c r="AN176" s="264" t="str">
        <f t="shared" si="133"/>
        <v/>
      </c>
      <c r="AO176" s="264" t="str">
        <f t="shared" si="133"/>
        <v/>
      </c>
      <c r="AP176" s="264" t="str">
        <f t="shared" si="133"/>
        <v/>
      </c>
      <c r="AQ176" s="264" t="str">
        <f t="shared" si="133"/>
        <v/>
      </c>
      <c r="AR176" s="264" t="str">
        <f t="shared" si="133"/>
        <v/>
      </c>
      <c r="AS176" s="264" t="str">
        <f t="shared" si="133"/>
        <v/>
      </c>
      <c r="AT176" s="264" t="str">
        <f t="shared" si="133"/>
        <v/>
      </c>
      <c r="AU176" s="264" t="str">
        <f t="shared" si="133"/>
        <v/>
      </c>
    </row>
    <row r="177" spans="2:47" x14ac:dyDescent="0.25">
      <c r="B177" s="183">
        <v>3</v>
      </c>
      <c r="C177" s="264" t="str">
        <f>C88</f>
        <v/>
      </c>
      <c r="G177" s="264" t="str">
        <f>G88</f>
        <v/>
      </c>
      <c r="H177" s="264" t="str">
        <f>IF(H88="","",H88)</f>
        <v/>
      </c>
      <c r="I177" s="264" t="str">
        <f>I88</f>
        <v/>
      </c>
      <c r="J177" s="264" t="str">
        <f t="shared" si="129"/>
        <v/>
      </c>
      <c r="K177" s="264" t="str">
        <f t="shared" si="129"/>
        <v/>
      </c>
      <c r="L177" s="264" t="str">
        <f t="shared" si="130"/>
        <v/>
      </c>
      <c r="M177" s="264" t="str">
        <f t="shared" si="130"/>
        <v/>
      </c>
      <c r="N177" s="264" t="str">
        <f t="shared" si="134"/>
        <v/>
      </c>
      <c r="O177" s="264" t="str">
        <f t="shared" si="134"/>
        <v/>
      </c>
      <c r="P177" s="264" t="str">
        <f t="shared" si="134"/>
        <v/>
      </c>
      <c r="Q177" s="264" t="str">
        <f t="shared" si="134"/>
        <v/>
      </c>
      <c r="R177" s="264" t="str">
        <f t="shared" si="134"/>
        <v/>
      </c>
      <c r="S177" s="264" t="str">
        <f t="shared" si="131"/>
        <v/>
      </c>
      <c r="T177" s="264" t="str">
        <f t="shared" si="131"/>
        <v/>
      </c>
      <c r="U177" s="264" t="str">
        <f t="shared" si="132"/>
        <v/>
      </c>
      <c r="V177" s="264" t="str">
        <f t="shared" si="132"/>
        <v/>
      </c>
      <c r="W177" s="264" t="str">
        <f t="shared" si="132"/>
        <v/>
      </c>
      <c r="X177" s="264" t="str">
        <f t="shared" si="132"/>
        <v/>
      </c>
      <c r="Y177" s="264" t="str">
        <f t="shared" si="132"/>
        <v/>
      </c>
      <c r="Z177" s="264" t="str">
        <f t="shared" si="132"/>
        <v/>
      </c>
      <c r="AA177" s="264" t="str">
        <f t="shared" si="132"/>
        <v/>
      </c>
      <c r="AB177" s="264" t="str">
        <f t="shared" si="132"/>
        <v/>
      </c>
      <c r="AC177" s="264" t="str">
        <f t="shared" si="132"/>
        <v/>
      </c>
      <c r="AD177" s="264" t="str">
        <f t="shared" si="132"/>
        <v/>
      </c>
      <c r="AE177" s="264" t="str">
        <f t="shared" si="132"/>
        <v/>
      </c>
      <c r="AF177" s="264" t="str">
        <f t="shared" si="132"/>
        <v/>
      </c>
      <c r="AG177" s="264" t="str">
        <f t="shared" si="132"/>
        <v/>
      </c>
      <c r="AH177" s="264" t="str">
        <f t="shared" si="132"/>
        <v/>
      </c>
      <c r="AI177" s="264" t="str">
        <f t="shared" si="132"/>
        <v/>
      </c>
      <c r="AJ177" s="264" t="str">
        <f t="shared" si="132"/>
        <v/>
      </c>
      <c r="AK177" s="264" t="str">
        <f t="shared" si="132"/>
        <v/>
      </c>
      <c r="AL177" s="264" t="str">
        <f>IF(AL88="","",AL88)</f>
        <v/>
      </c>
      <c r="AM177" s="264" t="str">
        <f t="shared" si="133"/>
        <v/>
      </c>
      <c r="AN177" s="264" t="str">
        <f t="shared" si="133"/>
        <v/>
      </c>
      <c r="AO177" s="264" t="str">
        <f t="shared" si="133"/>
        <v/>
      </c>
      <c r="AP177" s="264" t="str">
        <f t="shared" si="133"/>
        <v/>
      </c>
      <c r="AQ177" s="264" t="str">
        <f t="shared" si="133"/>
        <v/>
      </c>
      <c r="AR177" s="264" t="str">
        <f t="shared" si="133"/>
        <v/>
      </c>
      <c r="AS177" s="264" t="str">
        <f t="shared" si="133"/>
        <v/>
      </c>
      <c r="AT177" s="264" t="str">
        <f t="shared" si="133"/>
        <v/>
      </c>
      <c r="AU177" s="264" t="str">
        <f t="shared" si="133"/>
        <v/>
      </c>
    </row>
    <row r="178" spans="2:47" x14ac:dyDescent="0.25">
      <c r="B178" s="183">
        <v>4</v>
      </c>
      <c r="C178" s="264" t="str">
        <f>C89</f>
        <v/>
      </c>
      <c r="G178" s="264" t="str">
        <f>G89</f>
        <v/>
      </c>
      <c r="H178" s="264" t="str">
        <f>IF(H89="","",H89)</f>
        <v/>
      </c>
      <c r="I178" s="264" t="str">
        <f>I89</f>
        <v/>
      </c>
      <c r="J178" s="264" t="str">
        <f t="shared" si="129"/>
        <v/>
      </c>
      <c r="K178" s="264" t="str">
        <f t="shared" si="129"/>
        <v/>
      </c>
      <c r="L178" s="264" t="str">
        <f t="shared" si="130"/>
        <v/>
      </c>
      <c r="M178" s="264" t="str">
        <f t="shared" si="130"/>
        <v/>
      </c>
      <c r="N178" s="264" t="str">
        <f t="shared" si="134"/>
        <v/>
      </c>
      <c r="O178" s="264" t="str">
        <f t="shared" si="134"/>
        <v/>
      </c>
      <c r="P178" s="264" t="str">
        <f t="shared" si="134"/>
        <v/>
      </c>
      <c r="Q178" s="264" t="str">
        <f t="shared" si="134"/>
        <v/>
      </c>
      <c r="R178" s="264" t="str">
        <f t="shared" si="134"/>
        <v/>
      </c>
      <c r="S178" s="264" t="str">
        <f t="shared" si="131"/>
        <v/>
      </c>
      <c r="T178" s="264" t="str">
        <f t="shared" si="131"/>
        <v/>
      </c>
      <c r="U178" s="264" t="str">
        <f t="shared" si="132"/>
        <v/>
      </c>
      <c r="V178" s="264" t="str">
        <f t="shared" si="132"/>
        <v/>
      </c>
      <c r="W178" s="264" t="str">
        <f t="shared" si="132"/>
        <v/>
      </c>
      <c r="X178" s="264" t="str">
        <f t="shared" si="132"/>
        <v/>
      </c>
      <c r="Y178" s="264" t="str">
        <f t="shared" si="132"/>
        <v/>
      </c>
      <c r="Z178" s="264" t="str">
        <f t="shared" si="132"/>
        <v/>
      </c>
      <c r="AA178" s="264" t="str">
        <f t="shared" si="132"/>
        <v/>
      </c>
      <c r="AB178" s="264" t="str">
        <f t="shared" si="132"/>
        <v/>
      </c>
      <c r="AC178" s="264" t="str">
        <f t="shared" si="132"/>
        <v/>
      </c>
      <c r="AD178" s="264" t="str">
        <f t="shared" si="132"/>
        <v/>
      </c>
      <c r="AE178" s="264" t="str">
        <f t="shared" si="132"/>
        <v/>
      </c>
      <c r="AF178" s="264" t="str">
        <f t="shared" si="132"/>
        <v/>
      </c>
      <c r="AG178" s="264" t="str">
        <f t="shared" si="132"/>
        <v/>
      </c>
      <c r="AH178" s="264" t="str">
        <f t="shared" si="132"/>
        <v/>
      </c>
      <c r="AI178" s="264" t="str">
        <f t="shared" si="132"/>
        <v/>
      </c>
      <c r="AJ178" s="264" t="str">
        <f t="shared" si="132"/>
        <v/>
      </c>
      <c r="AK178" s="264" t="str">
        <f t="shared" si="132"/>
        <v/>
      </c>
      <c r="AL178" s="264" t="str">
        <f>IF(AL89="","",AL89)</f>
        <v/>
      </c>
      <c r="AM178" s="264" t="str">
        <f t="shared" si="133"/>
        <v/>
      </c>
      <c r="AN178" s="264" t="str">
        <f t="shared" si="133"/>
        <v/>
      </c>
      <c r="AO178" s="264" t="str">
        <f t="shared" si="133"/>
        <v/>
      </c>
      <c r="AP178" s="264" t="str">
        <f t="shared" si="133"/>
        <v/>
      </c>
      <c r="AQ178" s="264" t="str">
        <f t="shared" si="133"/>
        <v/>
      </c>
      <c r="AR178" s="264" t="str">
        <f t="shared" si="133"/>
        <v/>
      </c>
      <c r="AS178" s="264" t="str">
        <f t="shared" si="133"/>
        <v/>
      </c>
      <c r="AT178" s="264" t="str">
        <f t="shared" si="133"/>
        <v/>
      </c>
      <c r="AU178" s="264" t="str">
        <f t="shared" si="133"/>
        <v/>
      </c>
    </row>
    <row r="179" spans="2:47" x14ac:dyDescent="0.25">
      <c r="B179" s="265">
        <v>5</v>
      </c>
      <c r="C179" s="33" t="str">
        <f>C90</f>
        <v/>
      </c>
      <c r="D179" s="33"/>
      <c r="E179" s="33"/>
      <c r="F179" s="33"/>
      <c r="G179" s="33" t="str">
        <f>G90</f>
        <v/>
      </c>
      <c r="H179" s="33" t="str">
        <f>IF(H90="","",H90)</f>
        <v/>
      </c>
      <c r="I179" s="33" t="str">
        <f>I90</f>
        <v/>
      </c>
      <c r="J179" s="264" t="str">
        <f t="shared" si="129"/>
        <v/>
      </c>
      <c r="K179" s="264" t="str">
        <f t="shared" si="129"/>
        <v/>
      </c>
      <c r="L179" s="33" t="str">
        <f t="shared" si="130"/>
        <v/>
      </c>
      <c r="M179" s="33" t="str">
        <f t="shared" si="130"/>
        <v/>
      </c>
      <c r="N179" s="264" t="str">
        <f t="shared" si="134"/>
        <v/>
      </c>
      <c r="O179" s="264" t="str">
        <f t="shared" si="134"/>
        <v/>
      </c>
      <c r="P179" s="264" t="str">
        <f t="shared" si="134"/>
        <v/>
      </c>
      <c r="Q179" s="264" t="str">
        <f t="shared" si="134"/>
        <v/>
      </c>
      <c r="R179" s="264" t="str">
        <f t="shared" si="134"/>
        <v/>
      </c>
      <c r="S179" s="33" t="str">
        <f t="shared" si="131"/>
        <v/>
      </c>
      <c r="T179" s="33" t="str">
        <f t="shared" si="131"/>
        <v/>
      </c>
      <c r="U179" s="264" t="str">
        <f t="shared" si="132"/>
        <v/>
      </c>
      <c r="V179" s="264" t="str">
        <f t="shared" si="132"/>
        <v/>
      </c>
      <c r="W179" s="264" t="str">
        <f t="shared" si="132"/>
        <v/>
      </c>
      <c r="X179" s="264" t="str">
        <f t="shared" si="132"/>
        <v/>
      </c>
      <c r="Y179" s="264" t="str">
        <f t="shared" si="132"/>
        <v/>
      </c>
      <c r="Z179" s="264" t="str">
        <f t="shared" si="132"/>
        <v/>
      </c>
      <c r="AA179" s="264" t="str">
        <f t="shared" si="132"/>
        <v/>
      </c>
      <c r="AB179" s="264" t="str">
        <f t="shared" si="132"/>
        <v/>
      </c>
      <c r="AC179" s="264" t="str">
        <f t="shared" si="132"/>
        <v/>
      </c>
      <c r="AD179" s="264" t="str">
        <f t="shared" si="132"/>
        <v/>
      </c>
      <c r="AE179" s="264" t="str">
        <f t="shared" si="132"/>
        <v/>
      </c>
      <c r="AF179" s="264" t="str">
        <f t="shared" si="132"/>
        <v/>
      </c>
      <c r="AG179" s="264" t="str">
        <f t="shared" si="132"/>
        <v/>
      </c>
      <c r="AH179" s="264" t="str">
        <f t="shared" si="132"/>
        <v/>
      </c>
      <c r="AI179" s="264" t="str">
        <f t="shared" si="132"/>
        <v/>
      </c>
      <c r="AJ179" s="264" t="str">
        <f t="shared" si="132"/>
        <v/>
      </c>
      <c r="AK179" s="264" t="str">
        <f t="shared" si="132"/>
        <v/>
      </c>
      <c r="AL179" s="264" t="str">
        <f>IF(AL90="","",AL90)</f>
        <v/>
      </c>
      <c r="AM179" s="33" t="str">
        <f t="shared" si="133"/>
        <v/>
      </c>
      <c r="AN179" s="33" t="str">
        <f t="shared" si="133"/>
        <v/>
      </c>
      <c r="AO179" s="33" t="str">
        <f t="shared" si="133"/>
        <v/>
      </c>
      <c r="AP179" s="33" t="str">
        <f t="shared" si="133"/>
        <v/>
      </c>
      <c r="AQ179" s="33" t="str">
        <f t="shared" si="133"/>
        <v/>
      </c>
      <c r="AR179" s="33" t="str">
        <f t="shared" si="133"/>
        <v/>
      </c>
      <c r="AS179" s="33" t="str">
        <f t="shared" si="133"/>
        <v/>
      </c>
      <c r="AT179" s="33" t="str">
        <f t="shared" si="133"/>
        <v/>
      </c>
      <c r="AU179" s="33" t="str">
        <f t="shared" si="133"/>
        <v/>
      </c>
    </row>
    <row r="180" spans="2:47" x14ac:dyDescent="0.25">
      <c r="B180" s="265">
        <v>1</v>
      </c>
      <c r="C180" s="33" t="str">
        <f>C95</f>
        <v/>
      </c>
      <c r="D180" s="33"/>
      <c r="E180" s="33"/>
      <c r="F180" s="33"/>
      <c r="G180" s="33" t="str">
        <f>G95</f>
        <v/>
      </c>
      <c r="H180" s="33" t="str">
        <f>H95</f>
        <v/>
      </c>
      <c r="I180" s="33" t="str">
        <f>I95</f>
        <v/>
      </c>
      <c r="J180" s="264" t="str">
        <f>IF(J95="","",J95)</f>
        <v/>
      </c>
      <c r="K180" s="264" t="str">
        <f>IF(K95="","",K95)</f>
        <v/>
      </c>
      <c r="L180" s="33" t="str">
        <f>L95</f>
        <v/>
      </c>
      <c r="M180" s="33" t="str">
        <f>M95</f>
        <v/>
      </c>
      <c r="N180" s="264" t="str">
        <f t="shared" ref="N180:AM180" si="135">IF(N95="","",N95)</f>
        <v/>
      </c>
      <c r="O180" s="264" t="str">
        <f t="shared" si="135"/>
        <v/>
      </c>
      <c r="P180" s="264" t="str">
        <f t="shared" si="135"/>
        <v/>
      </c>
      <c r="Q180" s="264" t="str">
        <f t="shared" si="135"/>
        <v/>
      </c>
      <c r="R180" s="264" t="str">
        <f t="shared" si="135"/>
        <v/>
      </c>
      <c r="S180" s="33" t="str">
        <f t="shared" si="135"/>
        <v/>
      </c>
      <c r="T180" s="33" t="str">
        <f t="shared" si="135"/>
        <v/>
      </c>
      <c r="U180" s="264" t="str">
        <f t="shared" si="135"/>
        <v/>
      </c>
      <c r="V180" s="264" t="str">
        <f t="shared" si="135"/>
        <v/>
      </c>
      <c r="W180" s="264" t="str">
        <f t="shared" si="135"/>
        <v/>
      </c>
      <c r="X180" s="264" t="str">
        <f t="shared" si="135"/>
        <v/>
      </c>
      <c r="Y180" s="264" t="str">
        <f t="shared" si="135"/>
        <v/>
      </c>
      <c r="Z180" s="264" t="str">
        <f t="shared" si="135"/>
        <v/>
      </c>
      <c r="AA180" s="264" t="str">
        <f t="shared" si="135"/>
        <v/>
      </c>
      <c r="AB180" s="264" t="str">
        <f t="shared" si="135"/>
        <v/>
      </c>
      <c r="AC180" s="264" t="str">
        <f t="shared" si="135"/>
        <v/>
      </c>
      <c r="AD180" s="264" t="str">
        <f t="shared" si="135"/>
        <v/>
      </c>
      <c r="AE180" s="264" t="str">
        <f t="shared" si="135"/>
        <v/>
      </c>
      <c r="AF180" s="264" t="str">
        <f t="shared" si="135"/>
        <v/>
      </c>
      <c r="AG180" s="264" t="str">
        <f t="shared" si="135"/>
        <v/>
      </c>
      <c r="AH180" s="264" t="str">
        <f t="shared" si="135"/>
        <v/>
      </c>
      <c r="AI180" s="264" t="str">
        <f t="shared" si="135"/>
        <v/>
      </c>
      <c r="AJ180" s="264" t="str">
        <f t="shared" si="135"/>
        <v/>
      </c>
      <c r="AK180" s="264" t="str">
        <f t="shared" si="135"/>
        <v/>
      </c>
      <c r="AL180" s="264" t="str">
        <f t="shared" si="135"/>
        <v/>
      </c>
      <c r="AM180" s="264" t="str">
        <f t="shared" si="135"/>
        <v/>
      </c>
      <c r="AN180" s="33" t="str">
        <f t="shared" ref="AN180:AU180" si="136">AN95</f>
        <v/>
      </c>
      <c r="AO180" s="33" t="str">
        <f t="shared" si="136"/>
        <v/>
      </c>
      <c r="AP180" s="33" t="str">
        <f t="shared" si="136"/>
        <v/>
      </c>
      <c r="AQ180" s="33" t="str">
        <f t="shared" si="136"/>
        <v/>
      </c>
      <c r="AR180" s="33" t="str">
        <f t="shared" si="136"/>
        <v/>
      </c>
      <c r="AS180" s="33" t="str">
        <f t="shared" si="136"/>
        <v/>
      </c>
      <c r="AT180" s="33" t="str">
        <f t="shared" si="136"/>
        <v/>
      </c>
      <c r="AU180" s="33" t="str">
        <f t="shared" si="136"/>
        <v/>
      </c>
    </row>
  </sheetData>
  <mergeCells count="403">
    <mergeCell ref="B3:B4"/>
    <mergeCell ref="C3:C4"/>
    <mergeCell ref="D3:F3"/>
    <mergeCell ref="G3:H3"/>
    <mergeCell ref="J3:J4"/>
    <mergeCell ref="K3:K4"/>
    <mergeCell ref="L3:L4"/>
    <mergeCell ref="M3:M4"/>
    <mergeCell ref="N3:N4"/>
    <mergeCell ref="BA2:BE2"/>
    <mergeCell ref="BQ2:BS2"/>
    <mergeCell ref="BT2:BX2"/>
    <mergeCell ref="AD3:AF3"/>
    <mergeCell ref="AG3:AG4"/>
    <mergeCell ref="AH3:AH4"/>
    <mergeCell ref="AI3:AI4"/>
    <mergeCell ref="AJ3:AJ4"/>
    <mergeCell ref="AK3:AK4"/>
    <mergeCell ref="BH3:BH4"/>
    <mergeCell ref="AR3:AR4"/>
    <mergeCell ref="AW3:AW4"/>
    <mergeCell ref="AX3:AX4"/>
    <mergeCell ref="AY3:AZ3"/>
    <mergeCell ref="BB3:BB4"/>
    <mergeCell ref="AL3:AL4"/>
    <mergeCell ref="AM3:AM4"/>
    <mergeCell ref="AN3:AN4"/>
    <mergeCell ref="AO3:AO4"/>
    <mergeCell ref="AP3:AP4"/>
    <mergeCell ref="AQ3:AQ4"/>
    <mergeCell ref="BU3:BU4"/>
    <mergeCell ref="BA3:BA4"/>
    <mergeCell ref="O3:P3"/>
    <mergeCell ref="Q3:R3"/>
    <mergeCell ref="S3:T3"/>
    <mergeCell ref="U3:V3"/>
    <mergeCell ref="W3:X3"/>
    <mergeCell ref="Y3:Y4"/>
    <mergeCell ref="Z3:Z4"/>
    <mergeCell ref="AA3:AA4"/>
    <mergeCell ref="AB3:AB4"/>
    <mergeCell ref="AC3:AC4"/>
    <mergeCell ref="BV3:BV4"/>
    <mergeCell ref="BW3:BW4"/>
    <mergeCell ref="BX3:BX4"/>
    <mergeCell ref="BA26:BE26"/>
    <mergeCell ref="BQ26:BS26"/>
    <mergeCell ref="BT26:BX26"/>
    <mergeCell ref="BO3:BO4"/>
    <mergeCell ref="BP3:BP4"/>
    <mergeCell ref="BQ3:BQ4"/>
    <mergeCell ref="BR3:BR4"/>
    <mergeCell ref="BS3:BS4"/>
    <mergeCell ref="BT3:BT4"/>
    <mergeCell ref="BI3:BI4"/>
    <mergeCell ref="BJ3:BJ4"/>
    <mergeCell ref="BK3:BK4"/>
    <mergeCell ref="BL3:BL4"/>
    <mergeCell ref="BM3:BM4"/>
    <mergeCell ref="BN3:BN4"/>
    <mergeCell ref="BC3:BC4"/>
    <mergeCell ref="BD3:BD4"/>
    <mergeCell ref="BE3:BE4"/>
    <mergeCell ref="BF3:BF4"/>
    <mergeCell ref="BG3:BG4"/>
    <mergeCell ref="L27:L28"/>
    <mergeCell ref="M27:M28"/>
    <mergeCell ref="N27:N28"/>
    <mergeCell ref="O27:P27"/>
    <mergeCell ref="Q27:R27"/>
    <mergeCell ref="S27:T27"/>
    <mergeCell ref="B27:B28"/>
    <mergeCell ref="C27:C28"/>
    <mergeCell ref="D27:F27"/>
    <mergeCell ref="G27:H27"/>
    <mergeCell ref="J27:J28"/>
    <mergeCell ref="K27:K28"/>
    <mergeCell ref="AC27:AC28"/>
    <mergeCell ref="AD27:AF27"/>
    <mergeCell ref="AG27:AH27"/>
    <mergeCell ref="AI27:AI28"/>
    <mergeCell ref="AJ27:AJ28"/>
    <mergeCell ref="AK27:AK28"/>
    <mergeCell ref="U27:V27"/>
    <mergeCell ref="W27:X27"/>
    <mergeCell ref="Y27:Y28"/>
    <mergeCell ref="Z27:Z28"/>
    <mergeCell ref="AA27:AA28"/>
    <mergeCell ref="AB27:AB28"/>
    <mergeCell ref="BH27:BH28"/>
    <mergeCell ref="AR27:AR28"/>
    <mergeCell ref="AW27:AW28"/>
    <mergeCell ref="AX27:AX28"/>
    <mergeCell ref="AY27:AZ27"/>
    <mergeCell ref="BA27:BA28"/>
    <mergeCell ref="BB27:BB28"/>
    <mergeCell ref="AL27:AL28"/>
    <mergeCell ref="AM27:AM28"/>
    <mergeCell ref="AN27:AN28"/>
    <mergeCell ref="AO27:AO28"/>
    <mergeCell ref="AP27:AP28"/>
    <mergeCell ref="AQ27:AQ28"/>
    <mergeCell ref="BU27:BU28"/>
    <mergeCell ref="BV27:BV28"/>
    <mergeCell ref="BW27:BW28"/>
    <mergeCell ref="BX27:BX28"/>
    <mergeCell ref="BA45:BE45"/>
    <mergeCell ref="BQ45:BS45"/>
    <mergeCell ref="BT45:BX45"/>
    <mergeCell ref="BO27:BO28"/>
    <mergeCell ref="BP27:BP28"/>
    <mergeCell ref="BQ27:BQ28"/>
    <mergeCell ref="BR27:BR28"/>
    <mergeCell ref="BS27:BS28"/>
    <mergeCell ref="BT27:BT28"/>
    <mergeCell ref="BI27:BI28"/>
    <mergeCell ref="BJ27:BJ28"/>
    <mergeCell ref="BK27:BK28"/>
    <mergeCell ref="BL27:BL28"/>
    <mergeCell ref="BM27:BM28"/>
    <mergeCell ref="BN27:BN28"/>
    <mergeCell ref="BC27:BC28"/>
    <mergeCell ref="BD27:BD28"/>
    <mergeCell ref="BE27:BE28"/>
    <mergeCell ref="BF27:BF28"/>
    <mergeCell ref="BG27:BG28"/>
    <mergeCell ref="L46:L47"/>
    <mergeCell ref="M46:M47"/>
    <mergeCell ref="N46:N47"/>
    <mergeCell ref="O46:P46"/>
    <mergeCell ref="Q46:R46"/>
    <mergeCell ref="S46:T46"/>
    <mergeCell ref="B46:B47"/>
    <mergeCell ref="C46:C47"/>
    <mergeCell ref="D46:F46"/>
    <mergeCell ref="G46:H46"/>
    <mergeCell ref="J46:J47"/>
    <mergeCell ref="K46:K47"/>
    <mergeCell ref="AC46:AC47"/>
    <mergeCell ref="AD46:AF46"/>
    <mergeCell ref="AG46:AG47"/>
    <mergeCell ref="AH46:AH47"/>
    <mergeCell ref="AI46:AI47"/>
    <mergeCell ref="AJ46:AJ47"/>
    <mergeCell ref="U46:V46"/>
    <mergeCell ref="W46:X46"/>
    <mergeCell ref="Y46:Y47"/>
    <mergeCell ref="Z46:Z47"/>
    <mergeCell ref="AA46:AA47"/>
    <mergeCell ref="AB46:AB47"/>
    <mergeCell ref="BF46:BF47"/>
    <mergeCell ref="BG46:BG47"/>
    <mergeCell ref="AQ46:AQ47"/>
    <mergeCell ref="AR46:AR47"/>
    <mergeCell ref="AW46:AW47"/>
    <mergeCell ref="AX46:AX47"/>
    <mergeCell ref="AY46:AZ46"/>
    <mergeCell ref="BA46:BA47"/>
    <mergeCell ref="AK46:AK47"/>
    <mergeCell ref="AL46:AL47"/>
    <mergeCell ref="AM46:AM47"/>
    <mergeCell ref="AN46:AN47"/>
    <mergeCell ref="AO46:AO47"/>
    <mergeCell ref="AP46:AP47"/>
    <mergeCell ref="BT46:BT47"/>
    <mergeCell ref="BU46:BU47"/>
    <mergeCell ref="BV46:BV47"/>
    <mergeCell ref="BW46:BW47"/>
    <mergeCell ref="BX46:BX47"/>
    <mergeCell ref="BA64:BE64"/>
    <mergeCell ref="BQ64:BS64"/>
    <mergeCell ref="BT64:BX64"/>
    <mergeCell ref="BN46:BN47"/>
    <mergeCell ref="BO46:BO47"/>
    <mergeCell ref="BP46:BP47"/>
    <mergeCell ref="BQ46:BQ47"/>
    <mergeCell ref="BR46:BR47"/>
    <mergeCell ref="BS46:BS47"/>
    <mergeCell ref="BH46:BH47"/>
    <mergeCell ref="BI46:BI47"/>
    <mergeCell ref="BJ46:BJ47"/>
    <mergeCell ref="BK46:BK47"/>
    <mergeCell ref="BL46:BL47"/>
    <mergeCell ref="BM46:BM47"/>
    <mergeCell ref="BB46:BB47"/>
    <mergeCell ref="BC46:BC47"/>
    <mergeCell ref="BD46:BD47"/>
    <mergeCell ref="BE46:BE47"/>
    <mergeCell ref="L65:L66"/>
    <mergeCell ref="M65:M66"/>
    <mergeCell ref="N65:N66"/>
    <mergeCell ref="O65:P65"/>
    <mergeCell ref="Q65:R65"/>
    <mergeCell ref="S65:T65"/>
    <mergeCell ref="B65:B66"/>
    <mergeCell ref="C65:C66"/>
    <mergeCell ref="D65:F65"/>
    <mergeCell ref="G65:H65"/>
    <mergeCell ref="J65:J66"/>
    <mergeCell ref="K65:K66"/>
    <mergeCell ref="AC65:AC66"/>
    <mergeCell ref="AD65:AF65"/>
    <mergeCell ref="AG65:AG66"/>
    <mergeCell ref="AH65:AH66"/>
    <mergeCell ref="AI65:AI66"/>
    <mergeCell ref="AJ65:AJ66"/>
    <mergeCell ref="U65:V65"/>
    <mergeCell ref="W65:X65"/>
    <mergeCell ref="Y65:Y66"/>
    <mergeCell ref="Z65:Z66"/>
    <mergeCell ref="AA65:AA66"/>
    <mergeCell ref="AB65:AB66"/>
    <mergeCell ref="BF65:BF66"/>
    <mergeCell ref="BG65:BG66"/>
    <mergeCell ref="AQ65:AQ66"/>
    <mergeCell ref="AR65:AR66"/>
    <mergeCell ref="AW65:AW66"/>
    <mergeCell ref="AX65:AX66"/>
    <mergeCell ref="AY65:AZ65"/>
    <mergeCell ref="BA65:BA66"/>
    <mergeCell ref="AK65:AK66"/>
    <mergeCell ref="AL65:AL66"/>
    <mergeCell ref="AM65:AM66"/>
    <mergeCell ref="AN65:AN66"/>
    <mergeCell ref="AO65:AO66"/>
    <mergeCell ref="AP65:AP66"/>
    <mergeCell ref="BT65:BT66"/>
    <mergeCell ref="BU65:BU66"/>
    <mergeCell ref="BV65:BV66"/>
    <mergeCell ref="BW65:BW66"/>
    <mergeCell ref="BX65:BX66"/>
    <mergeCell ref="BA83:BE83"/>
    <mergeCell ref="BQ83:BS83"/>
    <mergeCell ref="BT83:BX83"/>
    <mergeCell ref="BN65:BN66"/>
    <mergeCell ref="BO65:BO66"/>
    <mergeCell ref="BP65:BP66"/>
    <mergeCell ref="BQ65:BQ66"/>
    <mergeCell ref="BR65:BR66"/>
    <mergeCell ref="BS65:BS66"/>
    <mergeCell ref="BH65:BH66"/>
    <mergeCell ref="BI65:BI66"/>
    <mergeCell ref="BJ65:BJ66"/>
    <mergeCell ref="BK65:BK66"/>
    <mergeCell ref="BL65:BL66"/>
    <mergeCell ref="BM65:BM66"/>
    <mergeCell ref="BB65:BB66"/>
    <mergeCell ref="BC65:BC66"/>
    <mergeCell ref="BD65:BD66"/>
    <mergeCell ref="BE65:BE66"/>
    <mergeCell ref="L84:L85"/>
    <mergeCell ref="M84:M85"/>
    <mergeCell ref="N84:N85"/>
    <mergeCell ref="O84:P84"/>
    <mergeCell ref="Q84:R84"/>
    <mergeCell ref="S84:T84"/>
    <mergeCell ref="B84:B85"/>
    <mergeCell ref="C84:C85"/>
    <mergeCell ref="D84:F84"/>
    <mergeCell ref="G84:H84"/>
    <mergeCell ref="J84:J85"/>
    <mergeCell ref="K84:K85"/>
    <mergeCell ref="AC84:AC85"/>
    <mergeCell ref="AD84:AF84"/>
    <mergeCell ref="AG84:AG85"/>
    <mergeCell ref="AH84:AH85"/>
    <mergeCell ref="AI84:AI85"/>
    <mergeCell ref="AJ84:AJ85"/>
    <mergeCell ref="U84:V84"/>
    <mergeCell ref="W84:X84"/>
    <mergeCell ref="Y84:Y85"/>
    <mergeCell ref="Z84:Z85"/>
    <mergeCell ref="AA84:AA85"/>
    <mergeCell ref="AB84:AB85"/>
    <mergeCell ref="BF84:BF85"/>
    <mergeCell ref="BG84:BG85"/>
    <mergeCell ref="AQ84:AQ85"/>
    <mergeCell ref="AR84:AR85"/>
    <mergeCell ref="AW84:AW85"/>
    <mergeCell ref="AX84:AX85"/>
    <mergeCell ref="AY84:AZ84"/>
    <mergeCell ref="BA84:BA85"/>
    <mergeCell ref="AK84:AK85"/>
    <mergeCell ref="AL84:AL85"/>
    <mergeCell ref="AM84:AM85"/>
    <mergeCell ref="AN84:AN85"/>
    <mergeCell ref="AO84:AO85"/>
    <mergeCell ref="AP84:AP85"/>
    <mergeCell ref="BT84:BT85"/>
    <mergeCell ref="BU84:BU85"/>
    <mergeCell ref="BV84:BV85"/>
    <mergeCell ref="BW84:BW85"/>
    <mergeCell ref="BX84:BX85"/>
    <mergeCell ref="BA92:BE92"/>
    <mergeCell ref="BQ92:BS92"/>
    <mergeCell ref="BT92:BX92"/>
    <mergeCell ref="BN84:BN85"/>
    <mergeCell ref="BO84:BO85"/>
    <mergeCell ref="BP84:BP85"/>
    <mergeCell ref="BQ84:BQ85"/>
    <mergeCell ref="BR84:BR85"/>
    <mergeCell ref="BS84:BS85"/>
    <mergeCell ref="BH84:BH85"/>
    <mergeCell ref="BI84:BI85"/>
    <mergeCell ref="BJ84:BJ85"/>
    <mergeCell ref="BK84:BK85"/>
    <mergeCell ref="BL84:BL85"/>
    <mergeCell ref="BM84:BM85"/>
    <mergeCell ref="BB84:BB85"/>
    <mergeCell ref="BC84:BC85"/>
    <mergeCell ref="BD84:BD85"/>
    <mergeCell ref="BE84:BE85"/>
    <mergeCell ref="L93:L94"/>
    <mergeCell ref="M93:M94"/>
    <mergeCell ref="N93:N94"/>
    <mergeCell ref="O93:P93"/>
    <mergeCell ref="Q93:R93"/>
    <mergeCell ref="S93:T93"/>
    <mergeCell ref="B93:B94"/>
    <mergeCell ref="C93:C94"/>
    <mergeCell ref="D93:F93"/>
    <mergeCell ref="G93:H93"/>
    <mergeCell ref="J93:J94"/>
    <mergeCell ref="K93:K94"/>
    <mergeCell ref="AG93:AG94"/>
    <mergeCell ref="AH93:AH94"/>
    <mergeCell ref="AI93:AI94"/>
    <mergeCell ref="AJ93:AJ94"/>
    <mergeCell ref="U93:V93"/>
    <mergeCell ref="W93:X93"/>
    <mergeCell ref="Y93:Y94"/>
    <mergeCell ref="Z93:Z94"/>
    <mergeCell ref="AA93:AA94"/>
    <mergeCell ref="AB93:AB94"/>
    <mergeCell ref="BW93:BW94"/>
    <mergeCell ref="BX93:BX94"/>
    <mergeCell ref="B106:B107"/>
    <mergeCell ref="C106:C107"/>
    <mergeCell ref="D106:F106"/>
    <mergeCell ref="G106:H106"/>
    <mergeCell ref="J106:J107"/>
    <mergeCell ref="BN93:BN94"/>
    <mergeCell ref="BO93:BO94"/>
    <mergeCell ref="BP93:BP94"/>
    <mergeCell ref="BQ93:BQ94"/>
    <mergeCell ref="BR93:BR94"/>
    <mergeCell ref="BS93:BS94"/>
    <mergeCell ref="BH93:BH94"/>
    <mergeCell ref="BI93:BI94"/>
    <mergeCell ref="BJ93:BJ94"/>
    <mergeCell ref="BK93:BK94"/>
    <mergeCell ref="BL93:BL94"/>
    <mergeCell ref="BM93:BM94"/>
    <mergeCell ref="BB93:BB94"/>
    <mergeCell ref="BC93:BC94"/>
    <mergeCell ref="BD93:BD94"/>
    <mergeCell ref="BE93:BE94"/>
    <mergeCell ref="BF93:BF94"/>
    <mergeCell ref="K106:K107"/>
    <mergeCell ref="L106:L107"/>
    <mergeCell ref="M106:M107"/>
    <mergeCell ref="N106:N107"/>
    <mergeCell ref="O106:P106"/>
    <mergeCell ref="Q106:R106"/>
    <mergeCell ref="BT93:BT94"/>
    <mergeCell ref="BU93:BU94"/>
    <mergeCell ref="BV93:BV94"/>
    <mergeCell ref="BG93:BG94"/>
    <mergeCell ref="AQ93:AQ94"/>
    <mergeCell ref="AR93:AR94"/>
    <mergeCell ref="AW93:AW94"/>
    <mergeCell ref="AX93:AX94"/>
    <mergeCell ref="AY93:AZ93"/>
    <mergeCell ref="BA93:BA94"/>
    <mergeCell ref="AK93:AK94"/>
    <mergeCell ref="AL93:AL94"/>
    <mergeCell ref="AM93:AM94"/>
    <mergeCell ref="AN93:AN94"/>
    <mergeCell ref="AO93:AO94"/>
    <mergeCell ref="AP93:AP94"/>
    <mergeCell ref="AC93:AC94"/>
    <mergeCell ref="AD93:AF93"/>
    <mergeCell ref="AB106:AB107"/>
    <mergeCell ref="AC106:AC107"/>
    <mergeCell ref="AD106:AF106"/>
    <mergeCell ref="AG106:AG107"/>
    <mergeCell ref="AH106:AH107"/>
    <mergeCell ref="AI106:AI107"/>
    <mergeCell ref="S106:T106"/>
    <mergeCell ref="U106:V106"/>
    <mergeCell ref="W106:X106"/>
    <mergeCell ref="Y106:Y107"/>
    <mergeCell ref="Z106:Z107"/>
    <mergeCell ref="AA106:AA107"/>
    <mergeCell ref="AP106:AP107"/>
    <mergeCell ref="AQ106:AQ107"/>
    <mergeCell ref="AR106:AR107"/>
    <mergeCell ref="AJ106:AJ107"/>
    <mergeCell ref="AK106:AK107"/>
    <mergeCell ref="AL106:AL107"/>
    <mergeCell ref="AM106:AM107"/>
    <mergeCell ref="AN106:AN107"/>
    <mergeCell ref="AO106:AO107"/>
  </mergeCells>
  <conditionalFormatting sqref="A66:A70">
    <cfRule type="cellIs" dxfId="5" priority="1" operator="equal">
      <formula>"VAZIO"</formula>
    </cfRule>
    <cfRule type="cellIs" dxfId="4" priority="2" operator="equal">
      <formula>""""""</formula>
    </cfRule>
  </conditionalFormatting>
  <conditionalFormatting sqref="C67:C82">
    <cfRule type="cellIs" dxfId="3" priority="3" operator="equal">
      <formula>"VAZIO"</formula>
    </cfRule>
    <cfRule type="cellIs" dxfId="2" priority="4" operator="equal">
      <formula>""" """</formula>
    </cfRule>
    <cfRule type="cellIs" dxfId="1" priority="5" operator="equal">
      <formula>""""""</formula>
    </cfRule>
    <cfRule type="expression" dxfId="0" priority="6">
      <formula>""</formula>
    </cfRule>
    <cfRule type="expression" priority="7">
      <formula>"SE($C$64="""""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T30"/>
  <sheetViews>
    <sheetView topLeftCell="I7" workbookViewId="0">
      <selection activeCell="C5" sqref="C5"/>
    </sheetView>
  </sheetViews>
  <sheetFormatPr defaultRowHeight="12.75" x14ac:dyDescent="0.2"/>
  <cols>
    <col min="1" max="2" width="3.5703125" style="278" customWidth="1"/>
    <col min="3" max="3" width="25.85546875" style="278" customWidth="1"/>
    <col min="4" max="4" width="32.7109375" style="278" customWidth="1"/>
    <col min="5" max="20" width="14.28515625" style="278" customWidth="1"/>
    <col min="21" max="16384" width="9.140625" style="278"/>
  </cols>
  <sheetData>
    <row r="2" spans="3:20" ht="19.5" thickBot="1" x14ac:dyDescent="0.35">
      <c r="D2" s="279" t="s">
        <v>520</v>
      </c>
      <c r="E2" s="279"/>
      <c r="F2" s="279"/>
      <c r="G2" s="279"/>
    </row>
    <row r="4" spans="3:20" ht="16.5" thickBot="1" x14ac:dyDescent="0.25">
      <c r="C4" s="341">
        <v>1</v>
      </c>
      <c r="D4" s="341">
        <v>2</v>
      </c>
      <c r="E4" s="341">
        <v>3</v>
      </c>
      <c r="F4" s="341">
        <v>4</v>
      </c>
      <c r="G4" s="341">
        <v>5</v>
      </c>
      <c r="H4" s="341">
        <v>6</v>
      </c>
      <c r="I4" s="341">
        <v>7</v>
      </c>
      <c r="J4" s="341">
        <v>8</v>
      </c>
      <c r="K4" s="490"/>
      <c r="L4" s="490"/>
      <c r="M4" s="341">
        <v>9</v>
      </c>
      <c r="N4" s="341">
        <v>10</v>
      </c>
      <c r="O4" s="341">
        <v>11</v>
      </c>
      <c r="P4" s="341">
        <v>12</v>
      </c>
      <c r="Q4" s="341">
        <v>13</v>
      </c>
      <c r="R4" s="341">
        <v>14</v>
      </c>
    </row>
    <row r="5" spans="3:20" ht="13.5" thickBot="1" x14ac:dyDescent="0.25">
      <c r="E5" s="741" t="s">
        <v>521</v>
      </c>
      <c r="F5" s="741"/>
      <c r="G5" s="741"/>
      <c r="H5" s="741"/>
      <c r="I5" s="741"/>
      <c r="J5" s="741"/>
      <c r="K5" s="487"/>
      <c r="L5" s="487"/>
      <c r="M5" s="742" t="s">
        <v>522</v>
      </c>
      <c r="N5" s="742"/>
      <c r="O5" s="742"/>
      <c r="P5" s="742"/>
      <c r="Q5" s="742"/>
      <c r="R5" s="742"/>
    </row>
    <row r="6" spans="3:20" ht="15" x14ac:dyDescent="0.2">
      <c r="E6" s="511">
        <v>2017</v>
      </c>
      <c r="F6" s="512"/>
      <c r="G6" s="513">
        <v>2018</v>
      </c>
      <c r="H6" s="514"/>
      <c r="I6" s="515">
        <v>2019</v>
      </c>
      <c r="J6" s="516"/>
      <c r="K6" s="517">
        <v>2022</v>
      </c>
      <c r="L6" s="518"/>
      <c r="M6" s="511">
        <v>2017</v>
      </c>
      <c r="N6" s="512"/>
      <c r="O6" s="513">
        <v>2018</v>
      </c>
      <c r="P6" s="514"/>
      <c r="Q6" s="515">
        <v>2019</v>
      </c>
      <c r="R6" s="516"/>
      <c r="S6" s="517">
        <v>2022</v>
      </c>
      <c r="T6" s="518"/>
    </row>
    <row r="7" spans="3:20" ht="24" thickBot="1" x14ac:dyDescent="0.25">
      <c r="D7" s="280"/>
      <c r="E7" s="281" t="s">
        <v>291</v>
      </c>
      <c r="F7" s="282" t="s">
        <v>523</v>
      </c>
      <c r="G7" s="281" t="s">
        <v>291</v>
      </c>
      <c r="H7" s="282" t="s">
        <v>523</v>
      </c>
      <c r="I7" s="281" t="s">
        <v>291</v>
      </c>
      <c r="J7" s="282" t="s">
        <v>523</v>
      </c>
      <c r="K7" s="491" t="s">
        <v>291</v>
      </c>
      <c r="L7" s="282" t="s">
        <v>523</v>
      </c>
      <c r="M7" s="281" t="s">
        <v>291</v>
      </c>
      <c r="N7" s="282" t="s">
        <v>523</v>
      </c>
      <c r="O7" s="281" t="s">
        <v>291</v>
      </c>
      <c r="P7" s="282" t="s">
        <v>523</v>
      </c>
      <c r="Q7" s="281" t="s">
        <v>291</v>
      </c>
      <c r="R7" s="282" t="s">
        <v>523</v>
      </c>
      <c r="S7" s="491" t="s">
        <v>291</v>
      </c>
      <c r="T7" s="282" t="s">
        <v>523</v>
      </c>
    </row>
    <row r="8" spans="3:20" ht="15.75" customHeight="1" x14ac:dyDescent="0.25">
      <c r="C8" s="9" t="s">
        <v>86</v>
      </c>
      <c r="D8" s="283" t="s">
        <v>524</v>
      </c>
      <c r="E8" s="284">
        <v>5060</v>
      </c>
      <c r="F8" s="285">
        <v>1200.81</v>
      </c>
      <c r="G8" s="284">
        <v>6000</v>
      </c>
      <c r="H8" s="285">
        <v>8647.91</v>
      </c>
      <c r="I8" s="284">
        <v>6000</v>
      </c>
      <c r="J8" s="285">
        <v>5249.92</v>
      </c>
      <c r="K8" s="496">
        <v>5000</v>
      </c>
      <c r="L8" s="496">
        <v>3348.3199999999997</v>
      </c>
      <c r="M8" s="286">
        <v>6300</v>
      </c>
      <c r="N8" s="287">
        <v>5204.58</v>
      </c>
      <c r="O8" s="286">
        <v>7500</v>
      </c>
      <c r="P8" s="287">
        <v>9905.4</v>
      </c>
      <c r="Q8" s="286">
        <v>9000</v>
      </c>
      <c r="R8" s="287">
        <v>10674.38</v>
      </c>
      <c r="S8" s="505">
        <v>7500</v>
      </c>
      <c r="T8" s="506">
        <v>12714.67</v>
      </c>
    </row>
    <row r="9" spans="3:20" ht="15" x14ac:dyDescent="0.25">
      <c r="C9" s="9" t="s">
        <v>94</v>
      </c>
      <c r="D9" s="288" t="s">
        <v>525</v>
      </c>
      <c r="E9" s="289">
        <v>5060</v>
      </c>
      <c r="F9" s="290">
        <v>0</v>
      </c>
      <c r="G9" s="289">
        <v>6000</v>
      </c>
      <c r="H9" s="290">
        <v>4437.45</v>
      </c>
      <c r="I9" s="289">
        <v>6000</v>
      </c>
      <c r="J9" s="290">
        <v>1520.16</v>
      </c>
      <c r="K9" s="496">
        <v>3500</v>
      </c>
      <c r="L9" s="496">
        <v>1759.62</v>
      </c>
      <c r="M9" s="291">
        <v>11200</v>
      </c>
      <c r="N9" s="292">
        <v>10480.959999999999</v>
      </c>
      <c r="O9" s="291">
        <v>13000</v>
      </c>
      <c r="P9" s="292">
        <v>25218.87</v>
      </c>
      <c r="Q9" s="291">
        <v>18000</v>
      </c>
      <c r="R9" s="292">
        <v>27176.400000000001</v>
      </c>
      <c r="S9" s="505">
        <v>15000</v>
      </c>
      <c r="T9" s="506">
        <v>23413.05</v>
      </c>
    </row>
    <row r="10" spans="3:20" ht="15" x14ac:dyDescent="0.25">
      <c r="C10" s="9" t="s">
        <v>99</v>
      </c>
      <c r="D10" s="288" t="s">
        <v>526</v>
      </c>
      <c r="E10" s="289">
        <v>5060</v>
      </c>
      <c r="F10" s="290">
        <v>2328.73</v>
      </c>
      <c r="G10" s="289">
        <v>6000</v>
      </c>
      <c r="H10" s="290">
        <v>2284.63</v>
      </c>
      <c r="I10" s="289">
        <v>6000</v>
      </c>
      <c r="J10" s="290">
        <v>4249.26</v>
      </c>
      <c r="K10" s="496">
        <v>5000</v>
      </c>
      <c r="L10" s="496">
        <v>1370.73</v>
      </c>
      <c r="M10" s="291">
        <v>4500</v>
      </c>
      <c r="N10" s="292">
        <v>3886.74</v>
      </c>
      <c r="O10" s="291">
        <v>7500</v>
      </c>
      <c r="P10" s="292">
        <v>3595.5</v>
      </c>
      <c r="Q10" s="291">
        <v>9000</v>
      </c>
      <c r="R10" s="292">
        <v>1422.72</v>
      </c>
      <c r="S10" s="505">
        <v>9500</v>
      </c>
      <c r="T10" s="506">
        <v>13757.95</v>
      </c>
    </row>
    <row r="11" spans="3:20" ht="15" x14ac:dyDescent="0.25">
      <c r="C11" s="9" t="s">
        <v>103</v>
      </c>
      <c r="D11" s="288" t="s">
        <v>527</v>
      </c>
      <c r="E11" s="289">
        <v>5060</v>
      </c>
      <c r="F11" s="290">
        <v>5222.83</v>
      </c>
      <c r="G11" s="289">
        <v>6000</v>
      </c>
      <c r="H11" s="290">
        <v>11099.110000000002</v>
      </c>
      <c r="I11" s="289">
        <v>6000</v>
      </c>
      <c r="J11" s="290">
        <v>5761.7699999999986</v>
      </c>
      <c r="K11" s="496">
        <v>5000</v>
      </c>
      <c r="L11" s="496">
        <v>2235.0000000000005</v>
      </c>
      <c r="M11" s="291">
        <v>6300</v>
      </c>
      <c r="N11" s="292">
        <v>5466.86</v>
      </c>
      <c r="O11" s="291">
        <v>7500</v>
      </c>
      <c r="P11" s="292">
        <v>83.04</v>
      </c>
      <c r="Q11" s="291">
        <v>9000</v>
      </c>
      <c r="R11" s="292">
        <v>999.36</v>
      </c>
      <c r="S11" s="505">
        <v>7500</v>
      </c>
      <c r="T11" s="506">
        <v>3884.85</v>
      </c>
    </row>
    <row r="12" spans="3:20" ht="15" x14ac:dyDescent="0.25">
      <c r="C12" s="9" t="s">
        <v>106</v>
      </c>
      <c r="D12" s="288" t="s">
        <v>528</v>
      </c>
      <c r="E12" s="289">
        <v>5060</v>
      </c>
      <c r="F12" s="290">
        <v>6238.1</v>
      </c>
      <c r="G12" s="289">
        <v>6000</v>
      </c>
      <c r="H12" s="290">
        <v>5973.4800000000005</v>
      </c>
      <c r="I12" s="289">
        <v>6000</v>
      </c>
      <c r="J12" s="290">
        <v>5185.38</v>
      </c>
      <c r="K12" s="496">
        <v>5000</v>
      </c>
      <c r="L12" s="496">
        <v>5462.0199999999995</v>
      </c>
      <c r="M12" s="291">
        <v>7700</v>
      </c>
      <c r="N12" s="292">
        <v>6464.76</v>
      </c>
      <c r="O12" s="291">
        <v>8000</v>
      </c>
      <c r="P12" s="292">
        <v>5322.95</v>
      </c>
      <c r="Q12" s="291">
        <v>10000</v>
      </c>
      <c r="R12" s="292">
        <v>9014.67</v>
      </c>
      <c r="S12" s="505">
        <v>5700</v>
      </c>
      <c r="T12" s="506">
        <v>6465.29</v>
      </c>
    </row>
    <row r="13" spans="3:20" ht="15" x14ac:dyDescent="0.25">
      <c r="C13" s="9" t="s">
        <v>110</v>
      </c>
      <c r="D13" s="288" t="s">
        <v>529</v>
      </c>
      <c r="E13" s="289">
        <v>5060</v>
      </c>
      <c r="F13" s="290">
        <v>2885.26</v>
      </c>
      <c r="G13" s="289">
        <v>6000</v>
      </c>
      <c r="H13" s="290">
        <v>3216.3900000000003</v>
      </c>
      <c r="I13" s="289">
        <v>6000</v>
      </c>
      <c r="J13" s="290">
        <v>2432.8199999999997</v>
      </c>
      <c r="K13" s="496">
        <v>5000</v>
      </c>
      <c r="L13" s="496">
        <v>1958.4499999999998</v>
      </c>
      <c r="M13" s="291">
        <v>6300</v>
      </c>
      <c r="N13" s="292">
        <v>8590.82</v>
      </c>
      <c r="O13" s="291">
        <v>7500</v>
      </c>
      <c r="P13" s="292">
        <v>7527.91</v>
      </c>
      <c r="Q13" s="291">
        <v>9000</v>
      </c>
      <c r="R13" s="292">
        <v>15511.27</v>
      </c>
      <c r="S13" s="505">
        <v>7500</v>
      </c>
      <c r="T13" s="506">
        <v>6088.17</v>
      </c>
    </row>
    <row r="14" spans="3:20" ht="15" x14ac:dyDescent="0.25">
      <c r="C14" s="9" t="s">
        <v>116</v>
      </c>
      <c r="D14" s="288" t="s">
        <v>530</v>
      </c>
      <c r="E14" s="289">
        <v>5060</v>
      </c>
      <c r="F14" s="290">
        <v>4161.8100000000004</v>
      </c>
      <c r="G14" s="289">
        <v>6000</v>
      </c>
      <c r="H14" s="290">
        <v>3781.13</v>
      </c>
      <c r="I14" s="289">
        <v>6000</v>
      </c>
      <c r="J14" s="290">
        <v>12515.63</v>
      </c>
      <c r="K14" s="496">
        <f>5000+7500</f>
        <v>12500</v>
      </c>
      <c r="L14" s="496">
        <v>11375.880000000001</v>
      </c>
      <c r="M14" s="291">
        <v>6300</v>
      </c>
      <c r="N14" s="292">
        <v>686.4</v>
      </c>
      <c r="O14" s="291">
        <v>7500</v>
      </c>
      <c r="P14" s="292">
        <v>2386.8000000000002</v>
      </c>
      <c r="Q14" s="291">
        <v>9000</v>
      </c>
      <c r="R14" s="292">
        <v>3882.46</v>
      </c>
      <c r="S14" s="505">
        <v>0</v>
      </c>
      <c r="T14" s="506">
        <v>0</v>
      </c>
    </row>
    <row r="15" spans="3:20" ht="15" x14ac:dyDescent="0.25">
      <c r="C15" s="9" t="s">
        <v>120</v>
      </c>
      <c r="D15" s="288" t="s">
        <v>531</v>
      </c>
      <c r="E15" s="289">
        <v>5060</v>
      </c>
      <c r="F15" s="290">
        <v>4919.62</v>
      </c>
      <c r="G15" s="289">
        <v>6000</v>
      </c>
      <c r="H15" s="290">
        <v>2901.02</v>
      </c>
      <c r="I15" s="289">
        <v>6000</v>
      </c>
      <c r="J15" s="290">
        <v>4350.3999999999996</v>
      </c>
      <c r="K15" s="496">
        <f>3300+2500</f>
        <v>5800</v>
      </c>
      <c r="L15" s="496">
        <v>2932.8500000000004</v>
      </c>
      <c r="M15" s="291">
        <v>15400</v>
      </c>
      <c r="N15" s="292">
        <v>12973.48</v>
      </c>
      <c r="O15" s="291">
        <v>15000</v>
      </c>
      <c r="P15" s="292">
        <v>14238.73</v>
      </c>
      <c r="Q15" s="291">
        <v>18000</v>
      </c>
      <c r="R15" s="292">
        <v>17958.2</v>
      </c>
      <c r="S15" s="505">
        <v>15000</v>
      </c>
      <c r="T15" s="506">
        <v>14389.29</v>
      </c>
    </row>
    <row r="16" spans="3:20" ht="15" x14ac:dyDescent="0.25">
      <c r="C16" s="9" t="s">
        <v>124</v>
      </c>
      <c r="D16" s="288" t="s">
        <v>532</v>
      </c>
      <c r="E16" s="289">
        <v>5060</v>
      </c>
      <c r="F16" s="290">
        <v>4368.5600000000004</v>
      </c>
      <c r="G16" s="289">
        <v>6000</v>
      </c>
      <c r="H16" s="290">
        <v>2070.15</v>
      </c>
      <c r="I16" s="289">
        <v>6000</v>
      </c>
      <c r="J16" s="290">
        <v>3408.21</v>
      </c>
      <c r="K16" s="496">
        <f>5000-3200</f>
        <v>1800</v>
      </c>
      <c r="L16" s="496">
        <v>7790.27</v>
      </c>
      <c r="M16" s="291">
        <v>6300</v>
      </c>
      <c r="N16" s="292">
        <v>8815.08</v>
      </c>
      <c r="O16" s="291">
        <v>9000</v>
      </c>
      <c r="P16" s="292">
        <v>10933.3</v>
      </c>
      <c r="Q16" s="291">
        <v>11000</v>
      </c>
      <c r="R16" s="292">
        <v>10313.959999999999</v>
      </c>
      <c r="S16" s="505">
        <v>9000</v>
      </c>
      <c r="T16" s="506">
        <v>15142.33</v>
      </c>
    </row>
    <row r="17" spans="3:20" ht="15" x14ac:dyDescent="0.25">
      <c r="C17" s="9" t="s">
        <v>128</v>
      </c>
      <c r="D17" s="288" t="s">
        <v>533</v>
      </c>
      <c r="E17" s="289">
        <v>5060</v>
      </c>
      <c r="F17" s="290">
        <v>4011.94</v>
      </c>
      <c r="G17" s="289">
        <v>6000</v>
      </c>
      <c r="H17" s="290">
        <v>5388.6399999999994</v>
      </c>
      <c r="I17" s="289">
        <v>6000</v>
      </c>
      <c r="J17" s="290">
        <v>6308.9</v>
      </c>
      <c r="K17" s="496">
        <v>5000</v>
      </c>
      <c r="L17" s="496">
        <v>5288.07</v>
      </c>
      <c r="M17" s="291">
        <v>6300</v>
      </c>
      <c r="N17" s="292">
        <v>2500.2800000000002</v>
      </c>
      <c r="O17" s="291">
        <v>7500</v>
      </c>
      <c r="P17" s="292">
        <v>6648.43</v>
      </c>
      <c r="Q17" s="291">
        <v>9000</v>
      </c>
      <c r="R17" s="292">
        <v>443.04</v>
      </c>
      <c r="S17" s="505">
        <v>7500</v>
      </c>
      <c r="T17" s="506">
        <v>3328.65</v>
      </c>
    </row>
    <row r="18" spans="3:20" ht="15" x14ac:dyDescent="0.25">
      <c r="C18" s="9" t="s">
        <v>132</v>
      </c>
      <c r="D18" s="288" t="s">
        <v>534</v>
      </c>
      <c r="E18" s="289">
        <v>5060</v>
      </c>
      <c r="F18" s="290">
        <v>4502.09</v>
      </c>
      <c r="G18" s="289">
        <v>6000</v>
      </c>
      <c r="H18" s="290">
        <v>1421.22</v>
      </c>
      <c r="I18" s="289">
        <v>6000</v>
      </c>
      <c r="J18" s="290">
        <v>4193.7199999999993</v>
      </c>
      <c r="K18" s="496">
        <f>5000-2500</f>
        <v>2500</v>
      </c>
      <c r="L18" s="496">
        <v>731.43</v>
      </c>
      <c r="M18" s="291">
        <v>6300</v>
      </c>
      <c r="N18" s="292">
        <v>2633.88</v>
      </c>
      <c r="O18" s="291">
        <v>7500</v>
      </c>
      <c r="P18" s="292">
        <v>4510.22</v>
      </c>
      <c r="Q18" s="291">
        <v>9000</v>
      </c>
      <c r="R18" s="292">
        <v>1931.28</v>
      </c>
      <c r="S18" s="505">
        <v>7500</v>
      </c>
      <c r="T18" s="506">
        <v>4201.09</v>
      </c>
    </row>
    <row r="19" spans="3:20" ht="15" x14ac:dyDescent="0.25">
      <c r="C19" s="9" t="s">
        <v>136</v>
      </c>
      <c r="D19" s="288" t="s">
        <v>535</v>
      </c>
      <c r="E19" s="289">
        <v>5060</v>
      </c>
      <c r="F19" s="290">
        <v>4450.53</v>
      </c>
      <c r="G19" s="289">
        <v>6000</v>
      </c>
      <c r="H19" s="290">
        <v>0</v>
      </c>
      <c r="I19" s="289">
        <v>6000</v>
      </c>
      <c r="J19" s="290">
        <v>3470.7</v>
      </c>
      <c r="K19" s="496">
        <v>1100</v>
      </c>
      <c r="L19" s="496">
        <v>0</v>
      </c>
      <c r="M19" s="291">
        <v>6300</v>
      </c>
      <c r="N19" s="292">
        <v>4920.24</v>
      </c>
      <c r="O19" s="291">
        <v>7500</v>
      </c>
      <c r="P19" s="292">
        <v>6042.77</v>
      </c>
      <c r="Q19" s="291">
        <v>9000</v>
      </c>
      <c r="R19" s="292">
        <v>12943.76</v>
      </c>
      <c r="S19" s="505">
        <v>7500</v>
      </c>
      <c r="T19" s="506">
        <v>8291.93</v>
      </c>
    </row>
    <row r="20" spans="3:20" ht="15" x14ac:dyDescent="0.25">
      <c r="C20" s="9" t="s">
        <v>142</v>
      </c>
      <c r="D20" s="293" t="s">
        <v>536</v>
      </c>
      <c r="E20" s="294">
        <v>5060</v>
      </c>
      <c r="F20" s="295">
        <v>1405.62</v>
      </c>
      <c r="G20" s="294">
        <v>6000</v>
      </c>
      <c r="H20" s="295">
        <v>0</v>
      </c>
      <c r="I20" s="294">
        <v>6000</v>
      </c>
      <c r="J20" s="295">
        <v>840.24</v>
      </c>
      <c r="K20" s="496">
        <f>5000-2000</f>
        <v>3000</v>
      </c>
      <c r="L20" s="496">
        <v>728.31</v>
      </c>
      <c r="M20" s="296">
        <v>4500</v>
      </c>
      <c r="N20" s="297">
        <v>5761.8</v>
      </c>
      <c r="O20" s="296">
        <v>7500</v>
      </c>
      <c r="P20" s="297">
        <v>9399.14</v>
      </c>
      <c r="Q20" s="296">
        <v>9000</v>
      </c>
      <c r="R20" s="297">
        <v>4528.26</v>
      </c>
      <c r="S20" s="505">
        <v>13500</v>
      </c>
      <c r="T20" s="506">
        <v>16749.41</v>
      </c>
    </row>
    <row r="21" spans="3:20" ht="15" x14ac:dyDescent="0.25">
      <c r="C21" s="32" t="s">
        <v>174</v>
      </c>
      <c r="D21" s="298" t="s">
        <v>537</v>
      </c>
      <c r="E21" s="299"/>
      <c r="F21" s="300"/>
      <c r="G21" s="299"/>
      <c r="H21" s="300"/>
      <c r="I21" s="299"/>
      <c r="J21" s="300"/>
      <c r="K21" s="496">
        <v>0</v>
      </c>
      <c r="L21" s="496">
        <v>0</v>
      </c>
      <c r="M21" s="299"/>
      <c r="N21" s="300"/>
      <c r="O21" s="299"/>
      <c r="P21" s="300"/>
      <c r="Q21" s="299"/>
      <c r="R21" s="300"/>
      <c r="S21" s="496">
        <v>0</v>
      </c>
      <c r="T21" s="496">
        <v>0</v>
      </c>
    </row>
    <row r="22" spans="3:20" ht="15" x14ac:dyDescent="0.25">
      <c r="C22" s="9" t="s">
        <v>179</v>
      </c>
      <c r="D22" s="288" t="s">
        <v>180</v>
      </c>
      <c r="E22" s="289">
        <v>2400</v>
      </c>
      <c r="F22" s="290">
        <v>1048.48</v>
      </c>
      <c r="G22" s="289">
        <v>3000</v>
      </c>
      <c r="H22" s="290">
        <v>2863.03</v>
      </c>
      <c r="I22" s="289">
        <v>3000</v>
      </c>
      <c r="J22" s="290">
        <v>11546.35</v>
      </c>
      <c r="K22" s="497">
        <v>3000</v>
      </c>
      <c r="L22" s="496">
        <v>674.7</v>
      </c>
      <c r="M22" s="299">
        <v>11000</v>
      </c>
      <c r="N22" s="300">
        <v>7520.55</v>
      </c>
      <c r="O22" s="299">
        <v>7500</v>
      </c>
      <c r="P22" s="300">
        <v>5915.53</v>
      </c>
      <c r="Q22" s="299">
        <v>9000</v>
      </c>
      <c r="R22" s="300">
        <v>29740.39</v>
      </c>
      <c r="S22" s="505">
        <v>3800</v>
      </c>
      <c r="T22" s="506">
        <v>259.76</v>
      </c>
    </row>
    <row r="23" spans="3:20" ht="15" x14ac:dyDescent="0.25">
      <c r="C23" s="9" t="s">
        <v>181</v>
      </c>
      <c r="D23" s="288" t="s">
        <v>182</v>
      </c>
      <c r="E23" s="289">
        <v>2400</v>
      </c>
      <c r="F23" s="290">
        <v>2534.3200000000002</v>
      </c>
      <c r="G23" s="289">
        <v>3000</v>
      </c>
      <c r="H23" s="290">
        <v>0</v>
      </c>
      <c r="I23" s="289">
        <v>3000</v>
      </c>
      <c r="J23" s="290">
        <v>2342.16</v>
      </c>
      <c r="K23" s="496">
        <v>3000</v>
      </c>
      <c r="L23" s="496">
        <v>1555.49</v>
      </c>
      <c r="M23" s="299">
        <v>2800</v>
      </c>
      <c r="N23" s="300">
        <v>2853.84</v>
      </c>
      <c r="O23" s="299">
        <v>3500</v>
      </c>
      <c r="P23" s="300">
        <v>2411.7600000000002</v>
      </c>
      <c r="Q23" s="299">
        <v>4000</v>
      </c>
      <c r="R23" s="300">
        <v>2180.9699999999998</v>
      </c>
      <c r="S23" s="505">
        <v>5400</v>
      </c>
      <c r="T23" s="506">
        <v>3099.99</v>
      </c>
    </row>
    <row r="24" spans="3:20" ht="15" x14ac:dyDescent="0.25">
      <c r="C24" s="3" t="s">
        <v>183</v>
      </c>
      <c r="D24" s="298" t="s">
        <v>538</v>
      </c>
      <c r="E24" s="294"/>
      <c r="F24" s="295"/>
      <c r="G24" s="294"/>
      <c r="H24" s="295"/>
      <c r="I24" s="294">
        <v>3000</v>
      </c>
      <c r="J24" s="295">
        <v>2176.5700000000002</v>
      </c>
      <c r="K24" s="496">
        <v>3000</v>
      </c>
      <c r="L24" s="496">
        <v>689.79</v>
      </c>
      <c r="M24" s="299"/>
      <c r="N24" s="300"/>
      <c r="O24" s="299"/>
      <c r="P24" s="300"/>
      <c r="Q24" s="299">
        <v>4000</v>
      </c>
      <c r="R24" s="300">
        <v>671.4</v>
      </c>
      <c r="S24" s="506">
        <v>0</v>
      </c>
      <c r="T24" s="506">
        <v>0</v>
      </c>
    </row>
    <row r="25" spans="3:20" ht="15" x14ac:dyDescent="0.25">
      <c r="C25" s="3" t="s">
        <v>186</v>
      </c>
      <c r="D25" s="298" t="s">
        <v>539</v>
      </c>
      <c r="E25" s="294"/>
      <c r="F25" s="295"/>
      <c r="G25" s="294"/>
      <c r="H25" s="295"/>
      <c r="I25" s="294">
        <v>3000</v>
      </c>
      <c r="J25" s="295">
        <v>2770.23</v>
      </c>
      <c r="K25" s="496">
        <v>3000</v>
      </c>
      <c r="L25" s="496">
        <v>2876.4700000000003</v>
      </c>
      <c r="M25" s="299"/>
      <c r="N25" s="300"/>
      <c r="O25" s="299"/>
      <c r="P25" s="300"/>
      <c r="Q25" s="299">
        <v>4000</v>
      </c>
      <c r="R25" s="300">
        <v>459.32</v>
      </c>
      <c r="S25" s="505">
        <v>5000</v>
      </c>
      <c r="T25" s="506">
        <v>0</v>
      </c>
    </row>
    <row r="26" spans="3:20" ht="15" x14ac:dyDescent="0.25">
      <c r="C26" s="9" t="s">
        <v>191</v>
      </c>
      <c r="D26" s="298" t="s">
        <v>540</v>
      </c>
      <c r="E26" s="294">
        <v>2400</v>
      </c>
      <c r="F26" s="295">
        <v>426.9</v>
      </c>
      <c r="G26" s="294">
        <v>3000</v>
      </c>
      <c r="H26" s="295">
        <v>3563.87</v>
      </c>
      <c r="I26" s="294">
        <v>3000</v>
      </c>
      <c r="J26" s="295">
        <v>5409.63</v>
      </c>
      <c r="K26" s="496">
        <v>3000</v>
      </c>
      <c r="L26" s="496">
        <v>135.36000000000001</v>
      </c>
      <c r="M26" s="299">
        <v>2800</v>
      </c>
      <c r="N26" s="300">
        <v>940.94</v>
      </c>
      <c r="O26" s="299">
        <v>5000</v>
      </c>
      <c r="P26" s="300">
        <v>4289.3999999999996</v>
      </c>
      <c r="Q26" s="299">
        <v>6000</v>
      </c>
      <c r="R26" s="300">
        <v>3265.9</v>
      </c>
      <c r="S26" s="505">
        <v>6000</v>
      </c>
      <c r="T26" s="506">
        <v>6758.22</v>
      </c>
    </row>
    <row r="27" spans="3:20" ht="15" x14ac:dyDescent="0.25">
      <c r="C27" s="9" t="s">
        <v>197</v>
      </c>
      <c r="D27" s="293" t="s">
        <v>541</v>
      </c>
      <c r="E27" s="301">
        <v>0</v>
      </c>
      <c r="F27" s="302">
        <v>0</v>
      </c>
      <c r="G27" s="303">
        <v>3000</v>
      </c>
      <c r="H27" s="295">
        <v>2851.61</v>
      </c>
      <c r="I27" s="303">
        <v>3000</v>
      </c>
      <c r="J27" s="295">
        <v>5594.2100000000009</v>
      </c>
      <c r="K27" s="496">
        <v>3000</v>
      </c>
      <c r="L27" s="496">
        <v>0</v>
      </c>
      <c r="M27" s="299">
        <v>0</v>
      </c>
      <c r="N27" s="300">
        <v>0</v>
      </c>
      <c r="O27" s="299">
        <v>3500</v>
      </c>
      <c r="P27" s="300">
        <v>762.68</v>
      </c>
      <c r="Q27" s="299">
        <v>4000</v>
      </c>
      <c r="R27" s="300">
        <v>1519.44</v>
      </c>
      <c r="S27" s="506">
        <v>0</v>
      </c>
      <c r="T27" s="506">
        <v>0</v>
      </c>
    </row>
    <row r="28" spans="3:20" ht="15" x14ac:dyDescent="0.25">
      <c r="C28" s="3" t="s">
        <v>168</v>
      </c>
      <c r="D28" s="498" t="s">
        <v>542</v>
      </c>
      <c r="E28" s="499"/>
      <c r="F28" s="500"/>
      <c r="G28" s="501">
        <v>3000</v>
      </c>
      <c r="H28" s="502">
        <v>0</v>
      </c>
      <c r="I28" s="501">
        <v>3000</v>
      </c>
      <c r="J28" s="502">
        <v>0</v>
      </c>
      <c r="K28" s="503">
        <f>7000+8800</f>
        <v>15800</v>
      </c>
      <c r="L28" s="504">
        <v>15794.24</v>
      </c>
      <c r="M28" s="299"/>
      <c r="N28" s="300"/>
      <c r="O28" s="299">
        <v>2000</v>
      </c>
      <c r="P28" s="300">
        <v>0</v>
      </c>
      <c r="Q28" s="299">
        <v>2500</v>
      </c>
      <c r="R28" s="300">
        <v>5229.12</v>
      </c>
      <c r="S28" s="508">
        <v>0</v>
      </c>
      <c r="T28" s="508">
        <v>0</v>
      </c>
    </row>
    <row r="29" spans="3:20" ht="15" x14ac:dyDescent="0.25">
      <c r="C29" s="9" t="s">
        <v>147</v>
      </c>
      <c r="D29" s="307" t="s">
        <v>543</v>
      </c>
      <c r="E29" s="308">
        <v>17380</v>
      </c>
      <c r="F29" s="309">
        <v>18283.169999999998</v>
      </c>
      <c r="G29" s="308">
        <v>26400</v>
      </c>
      <c r="H29" s="309">
        <v>19933.510000000002</v>
      </c>
      <c r="I29" s="308">
        <v>46000</v>
      </c>
      <c r="J29" s="309">
        <v>37644.990000000005</v>
      </c>
      <c r="K29" s="496">
        <f>42100-K20-K26-12000</f>
        <v>24100</v>
      </c>
      <c r="L29" s="496">
        <v>7517.29</v>
      </c>
      <c r="M29" s="310">
        <v>17390</v>
      </c>
      <c r="N29" s="311">
        <v>11418.88</v>
      </c>
      <c r="O29" s="310">
        <v>23000</v>
      </c>
      <c r="P29" s="311">
        <v>17378.59</v>
      </c>
      <c r="Q29" s="310">
        <v>28500</v>
      </c>
      <c r="R29" s="311">
        <v>8265.36</v>
      </c>
      <c r="S29" s="507">
        <v>19000</v>
      </c>
      <c r="T29" s="508">
        <v>7063.35</v>
      </c>
    </row>
    <row r="30" spans="3:20" ht="15" x14ac:dyDescent="0.25">
      <c r="C30" s="3" t="s">
        <v>66</v>
      </c>
      <c r="D30" s="312" t="s">
        <v>544</v>
      </c>
      <c r="E30" s="313">
        <v>0</v>
      </c>
      <c r="F30" s="313">
        <v>0</v>
      </c>
      <c r="G30" s="314">
        <v>20000</v>
      </c>
      <c r="H30" s="314">
        <v>7938.3</v>
      </c>
      <c r="I30" s="314">
        <v>24000</v>
      </c>
      <c r="J30" s="314">
        <v>14861.8</v>
      </c>
      <c r="K30" s="496">
        <f>25000-10000</f>
        <v>15000</v>
      </c>
      <c r="L30" s="496">
        <v>4334.63</v>
      </c>
      <c r="M30" s="315"/>
      <c r="N30" s="315"/>
      <c r="O30" s="315"/>
      <c r="P30" s="315"/>
      <c r="Q30" s="315"/>
      <c r="R30" s="315"/>
      <c r="S30" s="506">
        <v>0</v>
      </c>
      <c r="T30" s="506">
        <v>0</v>
      </c>
    </row>
  </sheetData>
  <mergeCells count="10">
    <mergeCell ref="S6:T6"/>
    <mergeCell ref="E5:J5"/>
    <mergeCell ref="M5:R5"/>
    <mergeCell ref="E6:F6"/>
    <mergeCell ref="G6:H6"/>
    <mergeCell ref="I6:J6"/>
    <mergeCell ref="M6:N6"/>
    <mergeCell ref="O6:P6"/>
    <mergeCell ref="Q6:R6"/>
    <mergeCell ref="K6:L6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L49"/>
  <sheetViews>
    <sheetView showGridLines="0" tabSelected="1" zoomScale="80" zoomScaleNormal="80" workbookViewId="0"/>
  </sheetViews>
  <sheetFormatPr defaultColWidth="11.5703125" defaultRowHeight="15" x14ac:dyDescent="0.25"/>
  <cols>
    <col min="1" max="1" width="4.5703125" style="42" customWidth="1"/>
    <col min="2" max="2" width="12.7109375" style="42" customWidth="1"/>
    <col min="3" max="3" width="47.85546875" style="42" customWidth="1"/>
    <col min="4" max="4" width="7.28515625" style="42" customWidth="1"/>
    <col min="5" max="6" width="10.140625" style="42" customWidth="1"/>
    <col min="7" max="10" width="13.140625" style="42" customWidth="1"/>
    <col min="11" max="11" width="10.42578125" style="42" customWidth="1"/>
    <col min="12" max="14" width="10.140625" style="42" customWidth="1"/>
    <col min="15" max="16" width="13.140625" style="42" customWidth="1"/>
    <col min="17" max="17" width="13.85546875" style="42" customWidth="1"/>
    <col min="18" max="18" width="10.140625" style="42" customWidth="1"/>
    <col min="19" max="19" width="13.85546875" style="42" customWidth="1"/>
    <col min="20" max="64" width="8.5703125" style="42" customWidth="1"/>
  </cols>
  <sheetData>
    <row r="1" spans="1:17" ht="24" thickBot="1" x14ac:dyDescent="0.3">
      <c r="A1" s="41"/>
      <c r="B1" s="566" t="s">
        <v>578</v>
      </c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7" x14ac:dyDescent="0.25">
      <c r="Q2" s="43"/>
    </row>
    <row r="3" spans="1:17" ht="19.5" thickBot="1" x14ac:dyDescent="0.35">
      <c r="C3" s="44" t="s">
        <v>276</v>
      </c>
      <c r="F3" s="44" t="s">
        <v>277</v>
      </c>
      <c r="G3" s="45"/>
      <c r="H3" s="45"/>
      <c r="I3" s="45"/>
      <c r="J3" s="45"/>
      <c r="L3" s="46" t="s">
        <v>278</v>
      </c>
      <c r="M3" s="47"/>
      <c r="N3"/>
      <c r="O3" s="46" t="s">
        <v>2</v>
      </c>
      <c r="P3" s="48"/>
      <c r="Q3" s="43"/>
    </row>
    <row r="4" spans="1:17" x14ac:dyDescent="0.25">
      <c r="Q4" s="43"/>
    </row>
    <row r="5" spans="1:17" ht="15.75" x14ac:dyDescent="0.25">
      <c r="B5" s="49" t="s">
        <v>279</v>
      </c>
      <c r="C5" s="323"/>
      <c r="F5" s="50" t="s">
        <v>280</v>
      </c>
      <c r="L5" s="567" t="str">
        <f>IF(C5="","",VLOOKUP(C5, 'AUX1'!$B$5:$I$52,5,0))</f>
        <v/>
      </c>
      <c r="M5" s="568"/>
      <c r="N5" s="51"/>
      <c r="O5" s="567" t="str">
        <f>IF(C5="","",VLOOKUP(C5, 'AUX1'!$B$5:$I$52,7,0))</f>
        <v/>
      </c>
      <c r="P5" s="568"/>
      <c r="Q5" s="43"/>
    </row>
    <row r="6" spans="1:17" ht="15.75" x14ac:dyDescent="0.25">
      <c r="B6" s="49"/>
      <c r="C6" s="49"/>
      <c r="D6" s="49"/>
      <c r="F6" s="50"/>
      <c r="L6" s="51"/>
      <c r="M6" s="51"/>
      <c r="N6" s="51"/>
      <c r="O6" s="51"/>
      <c r="P6" s="51"/>
      <c r="Q6" s="43"/>
    </row>
    <row r="7" spans="1:17" ht="15.75" x14ac:dyDescent="0.25">
      <c r="B7" s="49" t="s">
        <v>281</v>
      </c>
      <c r="C7" s="323"/>
      <c r="F7" s="50" t="s">
        <v>282</v>
      </c>
      <c r="L7" s="567" t="str">
        <f>IF(C5="","",VLOOKUP(C5, 'AUX1'!$B$5:$I$52,6,0))</f>
        <v/>
      </c>
      <c r="M7" s="568"/>
      <c r="N7" s="51"/>
      <c r="O7" s="567" t="str">
        <f>IF(C5="","",VLOOKUP(C5, 'AUX1'!$B$5:$I$52,8,0))</f>
        <v/>
      </c>
      <c r="P7" s="568"/>
      <c r="Q7" s="43"/>
    </row>
    <row r="8" spans="1:17" ht="15.75" x14ac:dyDescent="0.25">
      <c r="B8" s="49"/>
      <c r="F8" s="49"/>
      <c r="L8" s="51"/>
      <c r="M8" s="51"/>
      <c r="N8" s="51"/>
      <c r="O8" s="51"/>
      <c r="P8" s="51"/>
      <c r="Q8" s="43"/>
    </row>
    <row r="9" spans="1:17" ht="15.75" x14ac:dyDescent="0.25">
      <c r="B9" s="49" t="s">
        <v>283</v>
      </c>
      <c r="C9" s="323"/>
      <c r="F9" s="50" t="s">
        <v>284</v>
      </c>
      <c r="L9" s="567">
        <f>SUM(E39:H39)</f>
        <v>0</v>
      </c>
      <c r="M9" s="568"/>
      <c r="N9" s="51"/>
      <c r="O9" s="567">
        <f>J39+L39</f>
        <v>0</v>
      </c>
      <c r="P9" s="568"/>
      <c r="Q9" s="43"/>
    </row>
    <row r="10" spans="1:17" ht="15.75" x14ac:dyDescent="0.25">
      <c r="F10" s="50"/>
      <c r="L10" s="51"/>
      <c r="M10" s="51"/>
      <c r="N10" s="51"/>
      <c r="O10" s="51"/>
      <c r="P10" s="51"/>
      <c r="Q10" s="43"/>
    </row>
    <row r="11" spans="1:17" ht="15.75" x14ac:dyDescent="0.25">
      <c r="F11" s="50" t="s">
        <v>285</v>
      </c>
      <c r="L11" s="569" t="e">
        <f>L7-L9</f>
        <v>#VALUE!</v>
      </c>
      <c r="M11" s="570"/>
      <c r="N11" s="51"/>
      <c r="O11" s="569" t="e">
        <f>O7-O9</f>
        <v>#VALUE!</v>
      </c>
      <c r="P11" s="570"/>
      <c r="Q11" s="43"/>
    </row>
    <row r="12" spans="1:17" x14ac:dyDescent="0.25">
      <c r="C12" s="49" t="s">
        <v>278</v>
      </c>
      <c r="Q12" s="43"/>
    </row>
    <row r="13" spans="1:17" ht="19.5" customHeight="1" thickBot="1" x14ac:dyDescent="0.3">
      <c r="C13" s="564" t="e">
        <f>IF(L11&lt;0,"AJUSTAR os Planos para o Valor Méximo admitido para sua UNIDADE","Ok! para os Valores apresentados no RESUMO FINANCEIRO")</f>
        <v>#VALUE!</v>
      </c>
      <c r="F13" s="571" t="s">
        <v>286</v>
      </c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43"/>
    </row>
    <row r="14" spans="1:17" ht="19.5" customHeight="1" thickBot="1" x14ac:dyDescent="0.3">
      <c r="C14" s="565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43"/>
    </row>
    <row r="15" spans="1:17" ht="20.25" x14ac:dyDescent="0.3">
      <c r="B15" s="573" t="s">
        <v>287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43"/>
    </row>
    <row r="16" spans="1:17" ht="21" thickBot="1" x14ac:dyDescent="0.35">
      <c r="B16" s="573"/>
      <c r="C16" s="49" t="s">
        <v>2</v>
      </c>
      <c r="F16" s="327" t="s">
        <v>288</v>
      </c>
      <c r="G16" s="328"/>
      <c r="H16" s="329"/>
      <c r="I16" s="328"/>
      <c r="J16" s="330"/>
      <c r="K16" s="331" t="s">
        <v>289</v>
      </c>
      <c r="L16" s="332"/>
      <c r="M16" s="332"/>
      <c r="N16" s="332"/>
      <c r="O16" s="332"/>
      <c r="P16" s="332"/>
      <c r="Q16" s="43"/>
    </row>
    <row r="17" spans="3:18" ht="20.25" x14ac:dyDescent="0.3">
      <c r="C17" s="564" t="e">
        <f>IF(O11&lt;0,"AJUSTAR os Planos para o Valor Méximo admitido para sua UNIDADE","Ok! para os Valores apresentados no RESUMO FINANCEIRO")</f>
        <v>#VALUE!</v>
      </c>
      <c r="F17" s="53"/>
      <c r="G17" s="53"/>
      <c r="I17" s="53" t="s">
        <v>80</v>
      </c>
      <c r="J17" s="53"/>
      <c r="K17" s="52"/>
      <c r="L17" s="52"/>
      <c r="M17" s="52"/>
      <c r="N17" s="52"/>
      <c r="O17" s="52"/>
      <c r="P17" s="52"/>
      <c r="Q17" s="43"/>
    </row>
    <row r="18" spans="3:18" ht="21" customHeight="1" x14ac:dyDescent="0.25">
      <c r="C18" s="565"/>
      <c r="I18" s="49" t="s">
        <v>290</v>
      </c>
      <c r="J18" s="49" t="s">
        <v>291</v>
      </c>
      <c r="O18" s="49" t="s">
        <v>290</v>
      </c>
      <c r="P18" s="49" t="s">
        <v>291</v>
      </c>
      <c r="Q18" s="43"/>
    </row>
    <row r="19" spans="3:18" ht="20.25" x14ac:dyDescent="0.3">
      <c r="F19" s="53" t="s">
        <v>292</v>
      </c>
      <c r="G19" s="53"/>
      <c r="I19" s="324"/>
      <c r="J19" s="325" t="str">
        <f>IF(C5="","",IF(C5&lt;&gt;"Coordenação Laboratórios","",VLOOKUP(C5, 'AUX1'!$B$5:$J$52,9,0)))</f>
        <v/>
      </c>
      <c r="K19" s="52"/>
      <c r="L19" s="53" t="s">
        <v>293</v>
      </c>
      <c r="M19" s="53"/>
      <c r="O19" s="324"/>
      <c r="P19" s="325" t="str">
        <f>IF(C5="","",IF(C5="Ass Gestão Adm Serv", 'AUX1'!J8,IF(C5="Ass Logística", 'AUX1'!J11,"")))</f>
        <v/>
      </c>
      <c r="Q19" s="43"/>
    </row>
    <row r="20" spans="3:18" ht="21" thickBot="1" x14ac:dyDescent="0.35">
      <c r="C20" s="44" t="s">
        <v>294</v>
      </c>
      <c r="F20" s="53" t="s">
        <v>8</v>
      </c>
      <c r="G20" s="53"/>
      <c r="I20" s="324"/>
      <c r="J20" s="325" t="str">
        <f>IF(C5="","",IF(C5&lt;&gt;"Áreas Experimentais","",VLOOKUP(C5, 'AUX1'!$B$5:$J$52,9,0)))</f>
        <v/>
      </c>
      <c r="K20" s="52"/>
      <c r="L20" s="53" t="s">
        <v>295</v>
      </c>
      <c r="M20" s="53"/>
      <c r="O20" s="324"/>
      <c r="P20" s="326"/>
      <c r="Q20" s="43"/>
    </row>
    <row r="21" spans="3:18" x14ac:dyDescent="0.25">
      <c r="Q21" s="43"/>
    </row>
    <row r="22" spans="3:18" x14ac:dyDescent="0.25"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3:18" x14ac:dyDescent="0.25">
      <c r="C23" s="557" t="s">
        <v>296</v>
      </c>
      <c r="D23" s="559" t="s">
        <v>297</v>
      </c>
      <c r="E23" s="559"/>
      <c r="F23" s="560" t="s">
        <v>298</v>
      </c>
      <c r="G23" s="560"/>
      <c r="H23" s="560"/>
      <c r="I23" s="561" t="s">
        <v>4</v>
      </c>
      <c r="J23" s="561"/>
      <c r="K23" s="562" t="s">
        <v>299</v>
      </c>
      <c r="L23" s="562"/>
      <c r="M23" s="563" t="s">
        <v>300</v>
      </c>
      <c r="N23" s="563"/>
      <c r="O23" s="556" t="s">
        <v>301</v>
      </c>
      <c r="P23" s="556"/>
      <c r="Q23" s="557" t="s">
        <v>302</v>
      </c>
    </row>
    <row r="24" spans="3:18" ht="15.75" thickBot="1" x14ac:dyDescent="0.3">
      <c r="C24" s="558"/>
      <c r="D24" s="333" t="s">
        <v>303</v>
      </c>
      <c r="E24" s="333" t="s">
        <v>304</v>
      </c>
      <c r="F24" s="333" t="s">
        <v>305</v>
      </c>
      <c r="G24" s="333" t="s">
        <v>306</v>
      </c>
      <c r="H24" s="333" t="s">
        <v>307</v>
      </c>
      <c r="I24" s="333" t="s">
        <v>308</v>
      </c>
      <c r="J24" s="333" t="s">
        <v>309</v>
      </c>
      <c r="K24" s="333" t="s">
        <v>310</v>
      </c>
      <c r="L24" s="333" t="s">
        <v>309</v>
      </c>
      <c r="M24" s="333" t="s">
        <v>311</v>
      </c>
      <c r="N24" s="333" t="s">
        <v>312</v>
      </c>
      <c r="O24" s="334" t="s">
        <v>313</v>
      </c>
      <c r="P24" s="334" t="s">
        <v>314</v>
      </c>
      <c r="Q24" s="558"/>
    </row>
    <row r="25" spans="3:18" x14ac:dyDescent="0.25">
      <c r="C25"/>
      <c r="D25" s="54"/>
      <c r="E25"/>
      <c r="F25"/>
      <c r="G25"/>
      <c r="H25"/>
      <c r="I25" s="20"/>
      <c r="J25"/>
      <c r="K25"/>
      <c r="L25"/>
      <c r="M25"/>
      <c r="N25"/>
      <c r="O25"/>
      <c r="P25" s="55"/>
      <c r="Q25"/>
    </row>
    <row r="26" spans="3:18" x14ac:dyDescent="0.25">
      <c r="C26" t="s">
        <v>315</v>
      </c>
      <c r="D26" s="56">
        <f>VAT!AJ27</f>
        <v>0</v>
      </c>
      <c r="E26" s="57">
        <f>VAT!AK27</f>
        <v>0</v>
      </c>
      <c r="F26" s="58">
        <f>VAT!AS27</f>
        <v>0</v>
      </c>
      <c r="G26" s="58">
        <f>VAT!AT27</f>
        <v>0</v>
      </c>
      <c r="H26" s="58">
        <f>VAT!AU27</f>
        <v>0</v>
      </c>
      <c r="I26" s="59">
        <f>VAT!AL27</f>
        <v>0</v>
      </c>
      <c r="J26" s="57">
        <f>VAT!AN27</f>
        <v>0</v>
      </c>
      <c r="K26" s="338">
        <f>VAT!AO27</f>
        <v>0</v>
      </c>
      <c r="L26" s="339">
        <f>VAT!AR27</f>
        <v>0</v>
      </c>
      <c r="M26" s="60"/>
      <c r="N26" s="60"/>
      <c r="O26" s="60"/>
      <c r="P26" s="60"/>
      <c r="Q26" s="61">
        <f t="shared" ref="Q26:Q35" si="0">SUM(E26:H26)+J26+SUM(L26:P26)</f>
        <v>0</v>
      </c>
    </row>
    <row r="27" spans="3:18" x14ac:dyDescent="0.25">
      <c r="C27" t="s">
        <v>316</v>
      </c>
      <c r="D27" s="340">
        <f>EVE!AG22</f>
        <v>0</v>
      </c>
      <c r="E27" s="339">
        <f>EVE!AH22</f>
        <v>0</v>
      </c>
      <c r="F27" s="57">
        <f>EVE!AP22</f>
        <v>0</v>
      </c>
      <c r="G27" s="57">
        <f>EVE!AQ22</f>
        <v>0</v>
      </c>
      <c r="H27" s="57">
        <f>EVE!AR22</f>
        <v>0</v>
      </c>
      <c r="I27" s="62">
        <f>EVE!AI22</f>
        <v>0</v>
      </c>
      <c r="J27" s="337">
        <f>EVE!AK22</f>
        <v>0</v>
      </c>
      <c r="K27" s="335">
        <f>EVE!AL22</f>
        <v>0</v>
      </c>
      <c r="L27" s="336">
        <f>EVE!AO22</f>
        <v>0</v>
      </c>
      <c r="M27" s="60"/>
      <c r="N27" s="60"/>
      <c r="O27" s="60"/>
      <c r="P27" s="60"/>
      <c r="Q27" s="61">
        <f t="shared" si="0"/>
        <v>0</v>
      </c>
    </row>
    <row r="28" spans="3:18" x14ac:dyDescent="0.25">
      <c r="C28" t="s">
        <v>317</v>
      </c>
      <c r="D28" s="56">
        <f>EST!AF22</f>
        <v>0</v>
      </c>
      <c r="E28" s="57">
        <f>EST!AG22</f>
        <v>0</v>
      </c>
      <c r="F28" s="58">
        <f>EST!AQ22</f>
        <v>0</v>
      </c>
      <c r="G28" s="58">
        <f>EST!AR22</f>
        <v>0</v>
      </c>
      <c r="H28" s="58">
        <f>EST!AS22</f>
        <v>0</v>
      </c>
      <c r="I28" s="59">
        <f>EST!AI22</f>
        <v>0</v>
      </c>
      <c r="J28" s="57">
        <f>EST!AK22</f>
        <v>0</v>
      </c>
      <c r="K28" s="338">
        <f>EST!AM22</f>
        <v>0</v>
      </c>
      <c r="L28" s="339">
        <f>EST!AP22</f>
        <v>0</v>
      </c>
      <c r="M28" s="60"/>
      <c r="N28" s="60"/>
      <c r="O28" s="60"/>
      <c r="P28" s="60"/>
      <c r="Q28" s="61">
        <f t="shared" si="0"/>
        <v>0</v>
      </c>
    </row>
    <row r="29" spans="3:18" x14ac:dyDescent="0.25">
      <c r="C29" t="s">
        <v>318</v>
      </c>
      <c r="D29" s="63"/>
      <c r="E29" s="60"/>
      <c r="F29" s="60"/>
      <c r="G29" s="60"/>
      <c r="H29" s="60"/>
      <c r="I29" s="60"/>
      <c r="J29" s="60"/>
      <c r="K29" s="64"/>
      <c r="L29" s="60"/>
      <c r="M29" s="60"/>
      <c r="N29" s="57">
        <f>FUN!W23</f>
        <v>0</v>
      </c>
      <c r="O29" s="60"/>
      <c r="P29" s="60"/>
      <c r="Q29" s="61">
        <f t="shared" si="0"/>
        <v>0</v>
      </c>
    </row>
    <row r="30" spans="3:18" x14ac:dyDescent="0.25">
      <c r="C30" t="s">
        <v>319</v>
      </c>
      <c r="D30" s="63"/>
      <c r="E30" s="60"/>
      <c r="F30" s="60"/>
      <c r="G30" s="60"/>
      <c r="H30" s="60"/>
      <c r="I30" s="60"/>
      <c r="J30" s="60"/>
      <c r="K30" s="64"/>
      <c r="L30" s="60"/>
      <c r="M30" s="60"/>
      <c r="N30" s="60"/>
      <c r="O30" s="60"/>
      <c r="P30" s="65">
        <f>CATEN!R4</f>
        <v>0</v>
      </c>
      <c r="Q30" s="61">
        <f t="shared" si="0"/>
        <v>0</v>
      </c>
    </row>
    <row r="31" spans="3:18" x14ac:dyDescent="0.25">
      <c r="C31" t="s">
        <v>320</v>
      </c>
      <c r="D31" s="63"/>
      <c r="E31" s="60"/>
      <c r="F31" s="60"/>
      <c r="G31" s="60"/>
      <c r="H31" s="60"/>
      <c r="I31" s="60"/>
      <c r="J31" s="60"/>
      <c r="K31" s="64"/>
      <c r="L31" s="60"/>
      <c r="M31" s="60"/>
      <c r="N31" s="60"/>
      <c r="O31" s="60"/>
      <c r="P31" s="66">
        <f>CATEN!R5</f>
        <v>0</v>
      </c>
      <c r="Q31" s="61">
        <f t="shared" si="0"/>
        <v>0</v>
      </c>
      <c r="R31"/>
    </row>
    <row r="32" spans="3:18" x14ac:dyDescent="0.25">
      <c r="C32" t="s">
        <v>321</v>
      </c>
      <c r="D32" s="63"/>
      <c r="E32" s="60"/>
      <c r="F32" s="60"/>
      <c r="G32" s="60"/>
      <c r="H32" s="60"/>
      <c r="I32" s="60"/>
      <c r="J32" s="60"/>
      <c r="K32" s="64"/>
      <c r="L32" s="60"/>
      <c r="M32" s="60"/>
      <c r="N32" s="67">
        <f>LAB_MEX!X14</f>
        <v>0</v>
      </c>
      <c r="O32" s="60"/>
      <c r="P32" s="57">
        <f>LAB_MEX!W14</f>
        <v>0</v>
      </c>
      <c r="Q32" s="61">
        <f t="shared" si="0"/>
        <v>0</v>
      </c>
    </row>
    <row r="33" spans="3:17" x14ac:dyDescent="0.25">
      <c r="C33" t="s">
        <v>322</v>
      </c>
      <c r="D33" s="63"/>
      <c r="E33" s="60"/>
      <c r="F33" s="60"/>
      <c r="G33" s="60"/>
      <c r="H33" s="60"/>
      <c r="I33" s="60"/>
      <c r="J33" s="60"/>
      <c r="K33" s="64"/>
      <c r="L33" s="60"/>
      <c r="M33" s="60"/>
      <c r="N33" s="57">
        <f>LAB_MEX!Z14</f>
        <v>0</v>
      </c>
      <c r="O33" s="60"/>
      <c r="P33" s="57">
        <f>LAB_MEX!Y14</f>
        <v>0</v>
      </c>
      <c r="Q33" s="61">
        <f t="shared" si="0"/>
        <v>0</v>
      </c>
    </row>
    <row r="34" spans="3:17" x14ac:dyDescent="0.25">
      <c r="C34" t="s">
        <v>176</v>
      </c>
      <c r="D34" s="68"/>
      <c r="E34" s="69"/>
      <c r="F34" s="69"/>
      <c r="G34" s="69"/>
      <c r="H34" s="69"/>
      <c r="I34" s="69"/>
      <c r="J34" s="69"/>
      <c r="K34" s="70"/>
      <c r="L34" s="69"/>
      <c r="M34" s="69"/>
      <c r="N34" s="69"/>
      <c r="O34" s="69"/>
      <c r="P34" s="71">
        <f>CATEN!R6</f>
        <v>0</v>
      </c>
      <c r="Q34" s="61">
        <f t="shared" si="0"/>
        <v>0</v>
      </c>
    </row>
    <row r="35" spans="3:17" x14ac:dyDescent="0.25">
      <c r="C35" s="72" t="s">
        <v>259</v>
      </c>
      <c r="D35" s="68"/>
      <c r="E35" s="69"/>
      <c r="F35" s="69"/>
      <c r="G35" s="69"/>
      <c r="H35" s="69"/>
      <c r="I35" s="69"/>
      <c r="J35" s="69"/>
      <c r="K35" s="70"/>
      <c r="L35" s="69"/>
      <c r="M35" s="69"/>
      <c r="N35" s="69"/>
      <c r="O35" s="73">
        <f>LAB_MEX!AA14</f>
        <v>0</v>
      </c>
      <c r="P35" s="69"/>
      <c r="Q35" s="74">
        <f t="shared" si="0"/>
        <v>0</v>
      </c>
    </row>
    <row r="36" spans="3:17" ht="15.75" thickBot="1" x14ac:dyDescent="0.3">
      <c r="C36" s="46" t="s">
        <v>323</v>
      </c>
      <c r="D36" s="75">
        <f t="shared" ref="D36:Q36" si="1">SUM(D26:D35)</f>
        <v>0</v>
      </c>
      <c r="E36" s="76">
        <f t="shared" si="1"/>
        <v>0</v>
      </c>
      <c r="F36" s="76">
        <f t="shared" si="1"/>
        <v>0</v>
      </c>
      <c r="G36" s="76">
        <f t="shared" si="1"/>
        <v>0</v>
      </c>
      <c r="H36" s="76">
        <f t="shared" si="1"/>
        <v>0</v>
      </c>
      <c r="I36" s="77">
        <f t="shared" si="1"/>
        <v>0</v>
      </c>
      <c r="J36" s="76">
        <f t="shared" si="1"/>
        <v>0</v>
      </c>
      <c r="K36" s="78">
        <f t="shared" si="1"/>
        <v>0</v>
      </c>
      <c r="L36" s="76">
        <f t="shared" si="1"/>
        <v>0</v>
      </c>
      <c r="M36" s="76">
        <f t="shared" si="1"/>
        <v>0</v>
      </c>
      <c r="N36" s="76">
        <f t="shared" si="1"/>
        <v>0</v>
      </c>
      <c r="O36" s="76">
        <f t="shared" si="1"/>
        <v>0</v>
      </c>
      <c r="P36" s="79">
        <f t="shared" si="1"/>
        <v>0</v>
      </c>
      <c r="Q36" s="76">
        <f t="shared" si="1"/>
        <v>0</v>
      </c>
    </row>
    <row r="37" spans="3:17" x14ac:dyDescent="0.25">
      <c r="C37" t="s">
        <v>324</v>
      </c>
      <c r="D37" s="80"/>
      <c r="E37" s="81"/>
      <c r="F37" s="81"/>
      <c r="G37" s="81"/>
      <c r="H37" s="81"/>
      <c r="I37" s="82"/>
      <c r="J37" s="82"/>
      <c r="K37" s="83"/>
      <c r="L37" s="82"/>
      <c r="M37" s="81"/>
      <c r="N37" s="84"/>
      <c r="O37" s="82"/>
      <c r="P37" s="82"/>
      <c r="Q37" s="84">
        <f>SUM(E37:H37)+J37+SUM(L37:P37)</f>
        <v>0</v>
      </c>
    </row>
    <row r="38" spans="3:17" ht="15.75" thickBot="1" x14ac:dyDescent="0.3">
      <c r="C38" s="85" t="s">
        <v>325</v>
      </c>
      <c r="D38" s="86"/>
      <c r="E38" s="74"/>
      <c r="F38" s="74"/>
      <c r="G38" s="74"/>
      <c r="H38" s="74"/>
      <c r="I38" s="69"/>
      <c r="J38" s="69"/>
      <c r="K38" s="70"/>
      <c r="L38" s="69"/>
      <c r="M38" s="74"/>
      <c r="N38" s="87"/>
      <c r="O38" s="69"/>
      <c r="P38" s="69"/>
      <c r="Q38" s="74">
        <f>SUM(E38:H38)+J38+SUM(L38:P38)</f>
        <v>0</v>
      </c>
    </row>
    <row r="39" spans="3:17" ht="15.75" thickBot="1" x14ac:dyDescent="0.3">
      <c r="C39" s="88" t="s">
        <v>302</v>
      </c>
      <c r="D39" s="89">
        <f t="shared" ref="D39:Q39" si="2">SUM(D36:D38)</f>
        <v>0</v>
      </c>
      <c r="E39" s="90">
        <f t="shared" si="2"/>
        <v>0</v>
      </c>
      <c r="F39" s="90">
        <f t="shared" si="2"/>
        <v>0</v>
      </c>
      <c r="G39" s="90">
        <f t="shared" si="2"/>
        <v>0</v>
      </c>
      <c r="H39" s="90">
        <f t="shared" si="2"/>
        <v>0</v>
      </c>
      <c r="I39" s="91">
        <f t="shared" si="2"/>
        <v>0</v>
      </c>
      <c r="J39" s="90">
        <f t="shared" si="2"/>
        <v>0</v>
      </c>
      <c r="K39" s="92">
        <f t="shared" si="2"/>
        <v>0</v>
      </c>
      <c r="L39" s="90">
        <f t="shared" si="2"/>
        <v>0</v>
      </c>
      <c r="M39" s="90">
        <f t="shared" si="2"/>
        <v>0</v>
      </c>
      <c r="N39" s="90">
        <f t="shared" si="2"/>
        <v>0</v>
      </c>
      <c r="O39" s="90">
        <f t="shared" si="2"/>
        <v>0</v>
      </c>
      <c r="P39" s="79">
        <f t="shared" si="2"/>
        <v>0</v>
      </c>
      <c r="Q39" s="90">
        <f t="shared" si="2"/>
        <v>0</v>
      </c>
    </row>
    <row r="42" spans="3:17" ht="15.75" thickBot="1" x14ac:dyDescent="0.3">
      <c r="F42" s="342" t="s">
        <v>559</v>
      </c>
      <c r="G42" s="348" t="s">
        <v>560</v>
      </c>
      <c r="H42" s="349"/>
      <c r="I42" s="349"/>
      <c r="J42" s="349"/>
      <c r="K42" s="349"/>
      <c r="L42" s="349"/>
    </row>
    <row r="44" spans="3:17" x14ac:dyDescent="0.25">
      <c r="F44" s="550" t="s">
        <v>510</v>
      </c>
      <c r="G44" s="546" t="s">
        <v>511</v>
      </c>
      <c r="H44" s="546" t="s">
        <v>512</v>
      </c>
      <c r="I44" s="552" t="s">
        <v>513</v>
      </c>
      <c r="J44" s="554" t="s">
        <v>514</v>
      </c>
      <c r="K44" s="546" t="s">
        <v>515</v>
      </c>
      <c r="L44" s="548" t="s">
        <v>513</v>
      </c>
    </row>
    <row r="45" spans="3:17" ht="15.75" thickBot="1" x14ac:dyDescent="0.3">
      <c r="F45" s="551"/>
      <c r="G45" s="547"/>
      <c r="H45" s="547"/>
      <c r="I45" s="553"/>
      <c r="J45" s="555"/>
      <c r="K45" s="547"/>
      <c r="L45" s="549"/>
    </row>
    <row r="46" spans="3:17" x14ac:dyDescent="0.25">
      <c r="F46" s="346">
        <f>'AUX1'!AB6</f>
        <v>2017</v>
      </c>
      <c r="G46" s="344">
        <f>IFERROR(VLOOKUP(C5,'AUX1'!Z8:AO30,3,FALSE),0)</f>
        <v>0</v>
      </c>
      <c r="H46" s="343">
        <f>IFERROR(VLOOKUP(C5,'AUX1'!Z8:AO30,4,FALSE),0)</f>
        <v>0</v>
      </c>
      <c r="I46" s="269" t="str">
        <f>IFERROR(H46/G46,"")</f>
        <v/>
      </c>
      <c r="J46" s="268">
        <f>IFERROR(VLOOKUP(C5,'AUX1'!Z8:AO30,11,FALSE),0)</f>
        <v>0</v>
      </c>
      <c r="K46" s="270">
        <f>IFERROR(VLOOKUP(C5,'AUX1'!Z8:AO30,12,FALSE),0)</f>
        <v>0</v>
      </c>
      <c r="L46" s="271" t="str">
        <f>IFERROR(K46/J46,"")</f>
        <v/>
      </c>
    </row>
    <row r="47" spans="3:17" x14ac:dyDescent="0.25">
      <c r="F47" s="346">
        <f>'AUX1'!AD6</f>
        <v>2018</v>
      </c>
      <c r="G47" s="344">
        <f>IFERROR(VLOOKUP(C5,'AUX1'!Z8:AO30,5,FALSE),0)</f>
        <v>0</v>
      </c>
      <c r="H47" s="343">
        <f>IFERROR(VLOOKUP(C5,'AUX1'!Z8:AO30,6,FALSE),0)</f>
        <v>0</v>
      </c>
      <c r="I47" s="269" t="str">
        <f>IFERROR(H47/G47,"")</f>
        <v/>
      </c>
      <c r="J47" s="268">
        <f>IFERROR(VLOOKUP(C5,'AUX1'!Z8:AO30,13,FALSE),0)</f>
        <v>0</v>
      </c>
      <c r="K47" s="270">
        <f>IFERROR(VLOOKUP(C5,'AUX1'!Z8:AO30,14,FALSE),0)</f>
        <v>0</v>
      </c>
      <c r="L47" s="271" t="str">
        <f>IFERROR(K47/J47,"")</f>
        <v/>
      </c>
    </row>
    <row r="48" spans="3:17" x14ac:dyDescent="0.25">
      <c r="F48" s="492">
        <f>'AUX1'!AF6</f>
        <v>2019</v>
      </c>
      <c r="G48" s="493">
        <f>IFERROR(VLOOKUP(C5,'AUX1'!Z8:AO30,7,FALSE),0)</f>
        <v>0</v>
      </c>
      <c r="H48" s="494">
        <f>IFERROR(VLOOKUP(C5,'AUX1'!Z8:AO30,8,FALSE),0)</f>
        <v>0</v>
      </c>
      <c r="I48" s="269" t="str">
        <f>IFERROR(H48/G48,"")</f>
        <v/>
      </c>
      <c r="J48" s="495">
        <f>IFERROR(VLOOKUP(C5,'AUX1'!Z8:AO30,15,FALSE),0)</f>
        <v>0</v>
      </c>
      <c r="K48" s="270">
        <f>IFERROR(VLOOKUP(C5,'AUX1'!Z8:AO30,16,FALSE),0)</f>
        <v>0</v>
      </c>
      <c r="L48" s="271" t="str">
        <f>IFERROR(K48/J48,"")</f>
        <v/>
      </c>
    </row>
    <row r="49" spans="6:12" ht="15.75" thickBot="1" x14ac:dyDescent="0.3">
      <c r="F49" s="347">
        <f>'AUX1'!AH6</f>
        <v>2022</v>
      </c>
      <c r="G49" s="345">
        <f>IFERROR(VLOOKUP(C5,'AUX1'!Z8:AO30,9,FALSE),0)</f>
        <v>0</v>
      </c>
      <c r="H49" s="345">
        <f>IFERROR(VLOOKUP(C5,'AUX1'!Z8:AO30,10,FALSE),0)</f>
        <v>0</v>
      </c>
      <c r="I49" s="273" t="str">
        <f>IFERROR(H49/G49,"")</f>
        <v/>
      </c>
      <c r="J49" s="272">
        <f>IFERROR(VLOOKUP(C5,'AUX1'!Z8:AQ30,17,FALSE),0)</f>
        <v>0</v>
      </c>
      <c r="K49" s="274">
        <f>IFERROR(VLOOKUP(C5,'AUX1'!Z8:AQ30,18,FALSE),0)</f>
        <v>0</v>
      </c>
      <c r="L49" s="275" t="str">
        <f>IFERROR(K49/J49,"")</f>
        <v/>
      </c>
    </row>
  </sheetData>
  <sheetProtection algorithmName="SHA-512" hashValue="BruXS4WbpvfABL/DNEuwYU19FjiRzUtmClOug0GmMoCFixcnh0HdtarxVy/8Rp/hgH5zkshjKw8tcWGSDv5CYA==" saltValue="WJbFQxFiBK0KgzbUMAtb0Q==" spinCount="100000" sheet="1" objects="1" scenarios="1" selectLockedCells="1"/>
  <mergeCells count="28">
    <mergeCell ref="C17:C18"/>
    <mergeCell ref="B1:Q1"/>
    <mergeCell ref="L5:M5"/>
    <mergeCell ref="O5:P5"/>
    <mergeCell ref="L7:M7"/>
    <mergeCell ref="O7:P7"/>
    <mergeCell ref="L9:M9"/>
    <mergeCell ref="O9:P9"/>
    <mergeCell ref="L11:M11"/>
    <mergeCell ref="O11:P11"/>
    <mergeCell ref="C13:C14"/>
    <mergeCell ref="F13:P14"/>
    <mergeCell ref="B15:B16"/>
    <mergeCell ref="O23:P23"/>
    <mergeCell ref="Q23:Q24"/>
    <mergeCell ref="C23:C24"/>
    <mergeCell ref="D23:E23"/>
    <mergeCell ref="F23:H23"/>
    <mergeCell ref="I23:J23"/>
    <mergeCell ref="K23:L23"/>
    <mergeCell ref="M23:N23"/>
    <mergeCell ref="K44:K45"/>
    <mergeCell ref="L44:L45"/>
    <mergeCell ref="F44:F45"/>
    <mergeCell ref="G44:G45"/>
    <mergeCell ref="H44:H45"/>
    <mergeCell ref="I44:I45"/>
    <mergeCell ref="J44:J45"/>
  </mergeCells>
  <conditionalFormatting sqref="I46:I49">
    <cfRule type="cellIs" dxfId="13" priority="2" operator="greaterThan">
      <formula>1</formula>
    </cfRule>
  </conditionalFormatting>
  <conditionalFormatting sqref="L46:L49">
    <cfRule type="cellIs" dxfId="12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Curso/Setor" prompt="Selecionar na Lista!">
          <x14:formula1>
            <xm:f>'AUX1'!$B$5:$B$53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L35"/>
  <sheetViews>
    <sheetView showGridLines="0" zoomScale="80" zoomScaleNormal="80" workbookViewId="0"/>
  </sheetViews>
  <sheetFormatPr defaultColWidth="11.5703125" defaultRowHeight="15" x14ac:dyDescent="0.25"/>
  <cols>
    <col min="1" max="1" width="5.42578125" style="39" customWidth="1"/>
    <col min="2" max="2" width="7.5703125" style="39" customWidth="1"/>
    <col min="3" max="3" width="25.28515625" style="39" customWidth="1"/>
    <col min="4" max="4" width="18.140625" style="39" hidden="1" customWidth="1"/>
    <col min="5" max="5" width="12.28515625" style="39" hidden="1" customWidth="1"/>
    <col min="6" max="6" width="50.42578125" style="39" hidden="1" customWidth="1"/>
    <col min="7" max="7" width="18.85546875" style="39" customWidth="1"/>
    <col min="8" max="8" width="14.7109375" style="39" customWidth="1"/>
    <col min="9" max="9" width="19" style="39" customWidth="1"/>
    <col min="10" max="10" width="30.42578125" style="39" customWidth="1"/>
    <col min="11" max="11" width="14.5703125" style="39" customWidth="1"/>
    <col min="12" max="12" width="34.5703125" style="39" customWidth="1"/>
    <col min="13" max="13" width="37" style="39" customWidth="1"/>
    <col min="14" max="16" width="11.7109375" style="39" customWidth="1"/>
    <col min="17" max="17" width="11.7109375" style="94" customWidth="1"/>
    <col min="18" max="18" width="12.28515625" style="94" customWidth="1"/>
    <col min="19" max="19" width="14" style="39" customWidth="1"/>
    <col min="20" max="20" width="14.5703125" style="39" customWidth="1"/>
    <col min="21" max="21" width="13.85546875" style="39" customWidth="1"/>
    <col min="22" max="22" width="27" style="39" customWidth="1"/>
    <col min="23" max="23" width="5.85546875" style="39" customWidth="1"/>
    <col min="24" max="24" width="27" style="39" customWidth="1"/>
    <col min="25" max="25" width="5.85546875" style="39" customWidth="1"/>
    <col min="26" max="27" width="13.140625" style="39" customWidth="1"/>
    <col min="28" max="28" width="17.7109375" style="39" customWidth="1"/>
    <col min="29" max="29" width="32.28515625" style="39" customWidth="1"/>
    <col min="30" max="30" width="59.85546875" style="39" customWidth="1"/>
    <col min="31" max="31" width="8.5703125" style="39" customWidth="1"/>
    <col min="32" max="34" width="0" style="39" hidden="1" customWidth="1"/>
    <col min="35" max="36" width="0" style="95" hidden="1" customWidth="1"/>
    <col min="37" max="37" width="11" style="95" hidden="1" customWidth="1"/>
    <col min="38" max="44" width="0" style="95" hidden="1" customWidth="1"/>
    <col min="45" max="46" width="10" style="95" hidden="1" customWidth="1"/>
    <col min="47" max="47" width="11.28515625" style="95" hidden="1" customWidth="1"/>
    <col min="48" max="48" width="0" style="95" hidden="1" customWidth="1"/>
    <col min="49" max="49" width="20.7109375" style="95" hidden="1" customWidth="1"/>
    <col min="50" max="51" width="15.85546875" style="95" hidden="1" customWidth="1"/>
    <col min="52" max="52" width="0" style="39" hidden="1" customWidth="1"/>
    <col min="53" max="53" width="11.5703125" style="39"/>
    <col min="54" max="64" width="8.5703125" style="39" customWidth="1"/>
    <col min="65" max="16384" width="11.5703125" style="39"/>
  </cols>
  <sheetData>
    <row r="1" spans="1:64" x14ac:dyDescent="0.25">
      <c r="A1" s="93"/>
      <c r="G1" s="20"/>
      <c r="H1" s="20"/>
      <c r="I1" s="20"/>
    </row>
    <row r="2" spans="1:64" ht="19.5" thickBot="1" x14ac:dyDescent="0.3">
      <c r="A2" s="95"/>
      <c r="B2" s="96" t="s">
        <v>326</v>
      </c>
      <c r="C2" s="96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 t="s">
        <v>16</v>
      </c>
      <c r="AC2" s="99" t="e">
        <f>VLOOKUP(IDENTIF!C5,'AUX1'!B5:E52,3,0)</f>
        <v>#N/A</v>
      </c>
      <c r="AD2" s="95"/>
      <c r="AE2" s="95"/>
      <c r="AF2" s="95"/>
      <c r="AG2" s="95"/>
      <c r="AH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5.75" thickBot="1" x14ac:dyDescent="0.3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S4" s="407" t="s">
        <v>328</v>
      </c>
      <c r="AT4" s="408"/>
      <c r="AU4" s="409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thickBot="1" x14ac:dyDescent="0.3">
      <c r="A5" s="100"/>
      <c r="B5" s="589" t="s">
        <v>329</v>
      </c>
      <c r="C5" s="590" t="s">
        <v>330</v>
      </c>
      <c r="D5" s="591" t="s">
        <v>331</v>
      </c>
      <c r="E5" s="591"/>
      <c r="F5" s="591"/>
      <c r="G5" s="587" t="s">
        <v>332</v>
      </c>
      <c r="H5" s="587"/>
      <c r="I5" s="101" t="s">
        <v>333</v>
      </c>
      <c r="J5" s="575" t="s">
        <v>334</v>
      </c>
      <c r="K5" s="575" t="s">
        <v>335</v>
      </c>
      <c r="L5" s="575" t="s">
        <v>336</v>
      </c>
      <c r="M5" s="575" t="s">
        <v>337</v>
      </c>
      <c r="N5" s="587" t="s">
        <v>338</v>
      </c>
      <c r="O5" s="587"/>
      <c r="P5" s="587" t="s">
        <v>339</v>
      </c>
      <c r="Q5" s="587"/>
      <c r="R5" s="575" t="s">
        <v>340</v>
      </c>
      <c r="S5" s="575" t="s">
        <v>341</v>
      </c>
      <c r="T5" s="575" t="s">
        <v>342</v>
      </c>
      <c r="U5" s="586" t="s">
        <v>343</v>
      </c>
      <c r="V5" s="587" t="s">
        <v>344</v>
      </c>
      <c r="W5" s="587"/>
      <c r="X5" s="587" t="s">
        <v>345</v>
      </c>
      <c r="Y5" s="587"/>
      <c r="Z5" s="588" t="s">
        <v>328</v>
      </c>
      <c r="AA5" s="588"/>
      <c r="AB5" s="588"/>
      <c r="AC5" s="575" t="s">
        <v>346</v>
      </c>
      <c r="AD5" s="574" t="s">
        <v>347</v>
      </c>
      <c r="AE5" s="100"/>
      <c r="AF5" s="410" t="s">
        <v>348</v>
      </c>
      <c r="AG5" s="410" t="s">
        <v>348</v>
      </c>
      <c r="AH5" s="410" t="s">
        <v>348</v>
      </c>
      <c r="AI5" s="100"/>
      <c r="AL5" s="100"/>
      <c r="AM5" s="100"/>
      <c r="AN5" s="100"/>
      <c r="AO5" s="100"/>
      <c r="AP5" s="100"/>
      <c r="AQ5" s="100"/>
      <c r="AR5" s="100"/>
      <c r="AS5" s="576" t="s">
        <v>349</v>
      </c>
      <c r="AT5" s="576" t="s">
        <v>350</v>
      </c>
      <c r="AU5" s="576" t="s">
        <v>351</v>
      </c>
      <c r="AV5" s="100"/>
      <c r="AW5" s="411" t="s">
        <v>17</v>
      </c>
      <c r="AX5" s="412" t="s">
        <v>18</v>
      </c>
      <c r="AY5" s="412" t="s">
        <v>19</v>
      </c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64" ht="30.75" thickBot="1" x14ac:dyDescent="0.3">
      <c r="A6" s="100"/>
      <c r="B6" s="589"/>
      <c r="C6" s="589"/>
      <c r="D6" s="413" t="s">
        <v>352</v>
      </c>
      <c r="E6" s="413" t="s">
        <v>353</v>
      </c>
      <c r="F6" s="413" t="s">
        <v>354</v>
      </c>
      <c r="G6" s="414" t="s">
        <v>355</v>
      </c>
      <c r="H6" s="414" t="s">
        <v>356</v>
      </c>
      <c r="I6" s="414" t="s">
        <v>357</v>
      </c>
      <c r="J6" s="575"/>
      <c r="K6" s="575"/>
      <c r="L6" s="575"/>
      <c r="M6" s="575"/>
      <c r="N6" s="414" t="s">
        <v>358</v>
      </c>
      <c r="O6" s="414" t="s">
        <v>359</v>
      </c>
      <c r="P6" s="414" t="s">
        <v>358</v>
      </c>
      <c r="Q6" s="414" t="s">
        <v>359</v>
      </c>
      <c r="R6" s="575"/>
      <c r="S6" s="575"/>
      <c r="T6" s="575"/>
      <c r="U6" s="575"/>
      <c r="V6" s="415" t="s">
        <v>360</v>
      </c>
      <c r="W6" s="415" t="s">
        <v>361</v>
      </c>
      <c r="X6" s="415" t="s">
        <v>360</v>
      </c>
      <c r="Y6" s="415" t="s">
        <v>361</v>
      </c>
      <c r="Z6" s="416" t="s">
        <v>349</v>
      </c>
      <c r="AA6" s="416" t="s">
        <v>350</v>
      </c>
      <c r="AB6" s="416" t="s">
        <v>351</v>
      </c>
      <c r="AC6" s="575"/>
      <c r="AD6" s="575"/>
      <c r="AE6" s="100"/>
      <c r="AF6" s="410" t="s">
        <v>362</v>
      </c>
      <c r="AG6" s="410" t="s">
        <v>363</v>
      </c>
      <c r="AH6" s="410" t="s">
        <v>364</v>
      </c>
      <c r="AI6" s="100"/>
      <c r="AJ6" s="100" t="s">
        <v>365</v>
      </c>
      <c r="AK6" s="102" t="s">
        <v>366</v>
      </c>
      <c r="AL6" s="102" t="s">
        <v>367</v>
      </c>
      <c r="AM6" s="102" t="s">
        <v>368</v>
      </c>
      <c r="AN6" s="102" t="s">
        <v>17</v>
      </c>
      <c r="AO6" s="102" t="s">
        <v>369</v>
      </c>
      <c r="AP6" s="102" t="s">
        <v>370</v>
      </c>
      <c r="AQ6" s="102" t="s">
        <v>371</v>
      </c>
      <c r="AR6" s="102" t="s">
        <v>372</v>
      </c>
      <c r="AS6" s="576"/>
      <c r="AT6" s="576"/>
      <c r="AU6" s="576"/>
      <c r="AV6" s="100"/>
      <c r="AW6" s="417" t="s">
        <v>26</v>
      </c>
      <c r="AX6" s="418">
        <f>'AUX1'!T6</f>
        <v>6.572000000000001</v>
      </c>
      <c r="AY6" s="418">
        <f>'AUX1'!U6</f>
        <v>25.5566</v>
      </c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</row>
    <row r="7" spans="1:64" x14ac:dyDescent="0.25">
      <c r="A7" s="95"/>
      <c r="B7" s="419">
        <v>1</v>
      </c>
      <c r="C7" s="448" t="str">
        <f t="shared" ref="C7:C26" si="0">IF(G7="","",CONCATENATE($AC$2," ",TEXT(B7,"00")," - ",AG7," - ",AF7," - ",AH7))</f>
        <v/>
      </c>
      <c r="D7" s="438"/>
      <c r="E7" s="439"/>
      <c r="F7" s="440"/>
      <c r="G7" s="449"/>
      <c r="H7" s="450"/>
      <c r="I7" s="451"/>
      <c r="J7" s="450"/>
      <c r="K7" s="450"/>
      <c r="L7" s="452"/>
      <c r="M7" s="449"/>
      <c r="N7" s="509"/>
      <c r="O7" s="453"/>
      <c r="P7" s="509"/>
      <c r="Q7" s="453"/>
      <c r="R7" s="404"/>
      <c r="S7" s="404"/>
      <c r="T7" s="450"/>
      <c r="U7" s="404"/>
      <c r="V7" s="450"/>
      <c r="W7" s="404"/>
      <c r="X7" s="450"/>
      <c r="Y7" s="450"/>
      <c r="Z7" s="403"/>
      <c r="AA7" s="403"/>
      <c r="AB7" s="404"/>
      <c r="AC7" s="450"/>
      <c r="AD7" s="454"/>
      <c r="AE7" s="95"/>
      <c r="AF7" s="103" t="str">
        <f>IF(G7="","",VLOOKUP(G7,'AUX1'!$M$5:$N$36,2,0))</f>
        <v/>
      </c>
      <c r="AG7" s="103" t="str">
        <f>IF(AF7="","",VLOOKUP(AF7,'AUX1'!$N$5:$O$36,2,0))</f>
        <v/>
      </c>
      <c r="AH7" s="103" t="str">
        <f>IF(H7="","",VLOOKUP(H7,'AUX1'!$M$41:$N$44,2,0))</f>
        <v/>
      </c>
      <c r="AJ7" s="104" t="str">
        <f t="shared" ref="AJ7:AJ26" si="1">IF(R7="","",R7)</f>
        <v/>
      </c>
      <c r="AK7" s="105" t="str">
        <f t="shared" ref="AK7:AK26" si="2">IF(AJ7="","",AJ7*$AX$21)</f>
        <v/>
      </c>
      <c r="AL7" s="104" t="str">
        <f t="shared" ref="AL7:AL26" si="3">IF(S7="","",S7)</f>
        <v/>
      </c>
      <c r="AM7" s="106" t="str">
        <f t="shared" ref="AM7:AM26" si="4">IF(AL7="","",VLOOKUP(T7,$AW$6:$AY$9,2,0))</f>
        <v/>
      </c>
      <c r="AN7" s="106" t="str">
        <f t="shared" ref="AN7:AN26" si="5">IF(AL7="","",AL7*AM7)</f>
        <v/>
      </c>
      <c r="AO7" s="104" t="str">
        <f t="shared" ref="AO7:AO26" si="6">IF(AL7="","",ROUND(((P7+Q7)-(N7+O7))*24,0))</f>
        <v/>
      </c>
      <c r="AP7" s="106" t="str">
        <f t="shared" ref="AP7:AP26" si="7">IF(AL7="","",VLOOKUP(T7,$AW$6:$AY$9,3,0))</f>
        <v/>
      </c>
      <c r="AQ7" s="107">
        <f t="shared" ref="AQ7:AQ26" si="8">IF(AL7&lt;=300,$AX$12,IF(AND(AL7&gt;300,AL7&lt;=600),$AX$13,IF(AND(AL7&gt;600,AL7&lt;=900),$AX$14,IF(AND(AL7&gt;900,AL7&lt;=1200),$AX$15,IF(AND(AL7&gt;1200,AL7&lt;=1500),$AX$16,IF(AL7&gt;1500,$AX$17))))))</f>
        <v>0</v>
      </c>
      <c r="AR7" s="108">
        <f t="shared" ref="AR7:AR26" si="9">IF(AO7="",0,AO7*AP7*AQ7)</f>
        <v>0</v>
      </c>
      <c r="AS7" s="109">
        <f t="shared" ref="AS7:AT26" si="10">Z7</f>
        <v>0</v>
      </c>
      <c r="AT7" s="109">
        <f t="shared" si="10"/>
        <v>0</v>
      </c>
      <c r="AU7" s="109">
        <f t="shared" ref="AU7:AU26" si="11">AB7*$AX$19</f>
        <v>0</v>
      </c>
      <c r="AW7" s="110" t="s">
        <v>31</v>
      </c>
      <c r="AX7" s="418">
        <f>'AUX1'!T7</f>
        <v>4.8124000000000002</v>
      </c>
      <c r="AY7" s="418">
        <f>'AUX1'!U7</f>
        <v>37.407400000000003</v>
      </c>
      <c r="AZ7" s="95"/>
      <c r="BA7" s="100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x14ac:dyDescent="0.25">
      <c r="A8" s="95"/>
      <c r="B8" s="420">
        <v>2</v>
      </c>
      <c r="C8" s="437" t="str">
        <f t="shared" si="0"/>
        <v/>
      </c>
      <c r="D8" s="438"/>
      <c r="E8" s="439"/>
      <c r="F8" s="440"/>
      <c r="G8" s="441"/>
      <c r="H8" s="442"/>
      <c r="I8" s="443"/>
      <c r="J8" s="442"/>
      <c r="K8" s="442"/>
      <c r="L8" s="455"/>
      <c r="M8" s="441"/>
      <c r="N8" s="444"/>
      <c r="O8" s="445"/>
      <c r="P8" s="444"/>
      <c r="Q8" s="445"/>
      <c r="R8" s="406"/>
      <c r="S8" s="406"/>
      <c r="T8" s="442"/>
      <c r="U8" s="406"/>
      <c r="V8" s="442"/>
      <c r="W8" s="406"/>
      <c r="X8" s="442"/>
      <c r="Y8" s="442"/>
      <c r="Z8" s="405"/>
      <c r="AA8" s="405"/>
      <c r="AB8" s="406"/>
      <c r="AC8" s="442"/>
      <c r="AD8" s="446"/>
      <c r="AE8" s="95"/>
      <c r="AF8" s="103" t="str">
        <f>IF(G8="","",VLOOKUP(G8,'AUX1'!$M$5:$N$36,2,0))</f>
        <v/>
      </c>
      <c r="AG8" s="103" t="str">
        <f>IF(AF8="","",VLOOKUP(AF8,'AUX1'!$N$5:$O$36,2,0))</f>
        <v/>
      </c>
      <c r="AH8" s="103" t="str">
        <f>IF(H8="","",VLOOKUP(H8,'AUX1'!$M$41:$N$44,2,0))</f>
        <v/>
      </c>
      <c r="AJ8" s="104" t="str">
        <f t="shared" si="1"/>
        <v/>
      </c>
      <c r="AK8" s="105" t="str">
        <f t="shared" si="2"/>
        <v/>
      </c>
      <c r="AL8" s="104" t="str">
        <f t="shared" si="3"/>
        <v/>
      </c>
      <c r="AM8" s="106" t="str">
        <f t="shared" si="4"/>
        <v/>
      </c>
      <c r="AN8" s="106" t="str">
        <f t="shared" si="5"/>
        <v/>
      </c>
      <c r="AO8" s="104" t="str">
        <f t="shared" si="6"/>
        <v/>
      </c>
      <c r="AP8" s="106" t="str">
        <f t="shared" si="7"/>
        <v/>
      </c>
      <c r="AQ8" s="107">
        <f t="shared" si="8"/>
        <v>0</v>
      </c>
      <c r="AR8" s="108">
        <f t="shared" si="9"/>
        <v>0</v>
      </c>
      <c r="AS8" s="109">
        <f t="shared" si="10"/>
        <v>0</v>
      </c>
      <c r="AT8" s="109">
        <f t="shared" si="10"/>
        <v>0</v>
      </c>
      <c r="AU8" s="109">
        <f t="shared" si="11"/>
        <v>0</v>
      </c>
      <c r="AW8" s="110" t="s">
        <v>39</v>
      </c>
      <c r="AX8" s="418">
        <f>'AUX1'!T8</f>
        <v>4.3672000000000004</v>
      </c>
      <c r="AY8" s="418">
        <f>'AUX1'!U8</f>
        <v>20.882000000000001</v>
      </c>
      <c r="AZ8" s="95"/>
      <c r="BA8" s="100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x14ac:dyDescent="0.25">
      <c r="A9" s="95"/>
      <c r="B9" s="420">
        <v>3</v>
      </c>
      <c r="C9" s="437" t="str">
        <f t="shared" si="0"/>
        <v/>
      </c>
      <c r="D9" s="438"/>
      <c r="E9" s="439"/>
      <c r="F9" s="440"/>
      <c r="G9" s="441"/>
      <c r="H9" s="442"/>
      <c r="I9" s="443"/>
      <c r="J9" s="442"/>
      <c r="K9" s="442"/>
      <c r="L9" s="455"/>
      <c r="M9" s="441"/>
      <c r="N9" s="444"/>
      <c r="O9" s="445"/>
      <c r="P9" s="444"/>
      <c r="Q9" s="445"/>
      <c r="R9" s="406"/>
      <c r="S9" s="406"/>
      <c r="T9" s="442"/>
      <c r="U9" s="406"/>
      <c r="V9" s="442"/>
      <c r="W9" s="406"/>
      <c r="X9" s="442"/>
      <c r="Y9" s="442"/>
      <c r="Z9" s="405"/>
      <c r="AA9" s="405"/>
      <c r="AB9" s="406"/>
      <c r="AC9" s="442"/>
      <c r="AD9" s="446"/>
      <c r="AE9" s="95"/>
      <c r="AF9" s="103" t="str">
        <f>IF(G9="","",VLOOKUP(G9,'AUX1'!$M$5:$N$36,2,0))</f>
        <v/>
      </c>
      <c r="AG9" s="103" t="str">
        <f>IF(AF9="","",VLOOKUP(AF9,'AUX1'!$N$5:$O$36,2,0))</f>
        <v/>
      </c>
      <c r="AH9" s="103" t="str">
        <f>IF(H9="","",VLOOKUP(H9,'AUX1'!$M$41:$N$44,2,0))</f>
        <v/>
      </c>
      <c r="AJ9" s="104" t="str">
        <f t="shared" si="1"/>
        <v/>
      </c>
      <c r="AK9" s="105" t="str">
        <f t="shared" si="2"/>
        <v/>
      </c>
      <c r="AL9" s="104" t="str">
        <f t="shared" si="3"/>
        <v/>
      </c>
      <c r="AM9" s="106" t="str">
        <f t="shared" si="4"/>
        <v/>
      </c>
      <c r="AN9" s="106" t="str">
        <f t="shared" si="5"/>
        <v/>
      </c>
      <c r="AO9" s="104" t="str">
        <f t="shared" si="6"/>
        <v/>
      </c>
      <c r="AP9" s="106" t="str">
        <f t="shared" si="7"/>
        <v/>
      </c>
      <c r="AQ9" s="107">
        <f t="shared" si="8"/>
        <v>0</v>
      </c>
      <c r="AR9" s="108">
        <f t="shared" si="9"/>
        <v>0</v>
      </c>
      <c r="AS9" s="109">
        <f t="shared" si="10"/>
        <v>0</v>
      </c>
      <c r="AT9" s="109">
        <f t="shared" si="10"/>
        <v>0</v>
      </c>
      <c r="AU9" s="109">
        <f t="shared" si="11"/>
        <v>0</v>
      </c>
      <c r="AW9" s="110" t="s">
        <v>46</v>
      </c>
      <c r="AX9" s="418">
        <f>'AUX1'!T9</f>
        <v>2.8302</v>
      </c>
      <c r="AY9" s="418">
        <f>'AUX1'!U9</f>
        <v>19.949200000000001</v>
      </c>
      <c r="AZ9" s="95"/>
      <c r="BA9" s="100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x14ac:dyDescent="0.25">
      <c r="B10" s="420">
        <v>4</v>
      </c>
      <c r="C10" s="437" t="str">
        <f t="shared" si="0"/>
        <v/>
      </c>
      <c r="D10" s="438"/>
      <c r="E10" s="439"/>
      <c r="F10" s="440"/>
      <c r="G10" s="441"/>
      <c r="H10" s="442"/>
      <c r="I10" s="443"/>
      <c r="J10" s="442"/>
      <c r="K10" s="442"/>
      <c r="L10" s="441"/>
      <c r="M10" s="441"/>
      <c r="N10" s="444"/>
      <c r="O10" s="445"/>
      <c r="P10" s="444"/>
      <c r="Q10" s="445"/>
      <c r="R10" s="406"/>
      <c r="S10" s="406"/>
      <c r="T10" s="442"/>
      <c r="U10" s="406"/>
      <c r="V10" s="442"/>
      <c r="W10" s="406"/>
      <c r="X10" s="442"/>
      <c r="Y10" s="406"/>
      <c r="Z10" s="405"/>
      <c r="AA10" s="405"/>
      <c r="AB10" s="406"/>
      <c r="AC10" s="442"/>
      <c r="AD10" s="447"/>
      <c r="AF10" s="103" t="str">
        <f>IF(G10="","",VLOOKUP(G10,'AUX1'!$M$5:$N$36,2,0))</f>
        <v/>
      </c>
      <c r="AG10" s="103" t="str">
        <f>IF(AF10="","",VLOOKUP(AF10,'AUX1'!$N$5:$O$36,2,0))</f>
        <v/>
      </c>
      <c r="AH10" s="103" t="str">
        <f>IF(H10="","",VLOOKUP(H10,'AUX1'!$M$41:$N$44,2,0))</f>
        <v/>
      </c>
      <c r="AJ10" s="104" t="str">
        <f t="shared" si="1"/>
        <v/>
      </c>
      <c r="AK10" s="105" t="str">
        <f t="shared" si="2"/>
        <v/>
      </c>
      <c r="AL10" s="104" t="str">
        <f t="shared" si="3"/>
        <v/>
      </c>
      <c r="AM10" s="106" t="str">
        <f t="shared" si="4"/>
        <v/>
      </c>
      <c r="AN10" s="106" t="str">
        <f t="shared" si="5"/>
        <v/>
      </c>
      <c r="AO10" s="104" t="str">
        <f t="shared" si="6"/>
        <v/>
      </c>
      <c r="AP10" s="106" t="str">
        <f t="shared" si="7"/>
        <v/>
      </c>
      <c r="AQ10" s="107">
        <f t="shared" si="8"/>
        <v>0</v>
      </c>
      <c r="AR10" s="108">
        <f t="shared" si="9"/>
        <v>0</v>
      </c>
      <c r="AS10" s="109">
        <f t="shared" si="10"/>
        <v>0</v>
      </c>
      <c r="AT10" s="109">
        <f t="shared" si="10"/>
        <v>0</v>
      </c>
      <c r="AU10" s="109">
        <f t="shared" si="11"/>
        <v>0</v>
      </c>
      <c r="AZ10" s="95"/>
      <c r="BA10" s="100"/>
      <c r="BB10" s="95"/>
      <c r="BC10" s="95"/>
      <c r="BD10" s="95"/>
      <c r="BE10" s="95"/>
    </row>
    <row r="11" spans="1:64" x14ac:dyDescent="0.25">
      <c r="B11" s="420">
        <v>5</v>
      </c>
      <c r="C11" s="437" t="str">
        <f t="shared" si="0"/>
        <v/>
      </c>
      <c r="D11" s="438"/>
      <c r="E11" s="439"/>
      <c r="F11" s="440"/>
      <c r="G11" s="441"/>
      <c r="H11" s="442"/>
      <c r="I11" s="443"/>
      <c r="J11" s="442"/>
      <c r="K11" s="442"/>
      <c r="L11" s="441"/>
      <c r="M11" s="441"/>
      <c r="N11" s="444"/>
      <c r="O11" s="445"/>
      <c r="P11" s="444"/>
      <c r="Q11" s="445"/>
      <c r="R11" s="406"/>
      <c r="S11" s="406"/>
      <c r="T11" s="442"/>
      <c r="U11" s="406"/>
      <c r="V11" s="442"/>
      <c r="W11" s="406"/>
      <c r="X11" s="442"/>
      <c r="Y11" s="406"/>
      <c r="Z11" s="405"/>
      <c r="AA11" s="405"/>
      <c r="AB11" s="406"/>
      <c r="AC11" s="442"/>
      <c r="AD11" s="447"/>
      <c r="AF11" s="103" t="str">
        <f>IF(G11="","",VLOOKUP(G11,'AUX1'!$M$5:$N$36,2,0))</f>
        <v/>
      </c>
      <c r="AG11" s="103" t="str">
        <f>IF(AF11="","",VLOOKUP(AF11,'AUX1'!$N$5:$O$36,2,0))</f>
        <v/>
      </c>
      <c r="AH11" s="103" t="str">
        <f>IF(H11="","",VLOOKUP(H11,'AUX1'!$M$41:$N$44,2,0))</f>
        <v/>
      </c>
      <c r="AJ11" s="104" t="str">
        <f t="shared" si="1"/>
        <v/>
      </c>
      <c r="AK11" s="105" t="str">
        <f t="shared" si="2"/>
        <v/>
      </c>
      <c r="AL11" s="104" t="str">
        <f t="shared" si="3"/>
        <v/>
      </c>
      <c r="AM11" s="106" t="str">
        <f t="shared" si="4"/>
        <v/>
      </c>
      <c r="AN11" s="106" t="str">
        <f t="shared" si="5"/>
        <v/>
      </c>
      <c r="AO11" s="104" t="str">
        <f t="shared" si="6"/>
        <v/>
      </c>
      <c r="AP11" s="106" t="str">
        <f t="shared" si="7"/>
        <v/>
      </c>
      <c r="AQ11" s="107">
        <f t="shared" si="8"/>
        <v>0</v>
      </c>
      <c r="AR11" s="108">
        <f t="shared" si="9"/>
        <v>0</v>
      </c>
      <c r="AS11" s="109">
        <f t="shared" si="10"/>
        <v>0</v>
      </c>
      <c r="AT11" s="109">
        <f t="shared" si="10"/>
        <v>0</v>
      </c>
      <c r="AU11" s="109">
        <f t="shared" si="11"/>
        <v>0</v>
      </c>
      <c r="AW11" s="112" t="s">
        <v>55</v>
      </c>
      <c r="AX11" s="112"/>
      <c r="BA11" s="100"/>
    </row>
    <row r="12" spans="1:64" x14ac:dyDescent="0.25">
      <c r="B12" s="420">
        <v>6</v>
      </c>
      <c r="C12" s="437" t="str">
        <f t="shared" si="0"/>
        <v/>
      </c>
      <c r="D12" s="438"/>
      <c r="E12" s="439"/>
      <c r="F12" s="440"/>
      <c r="G12" s="441"/>
      <c r="H12" s="442"/>
      <c r="I12" s="443"/>
      <c r="J12" s="442"/>
      <c r="K12" s="442"/>
      <c r="L12" s="441"/>
      <c r="M12" s="441"/>
      <c r="N12" s="444"/>
      <c r="O12" s="445"/>
      <c r="P12" s="444"/>
      <c r="Q12" s="445"/>
      <c r="R12" s="406"/>
      <c r="S12" s="406"/>
      <c r="T12" s="442"/>
      <c r="U12" s="406"/>
      <c r="V12" s="442"/>
      <c r="W12" s="406"/>
      <c r="X12" s="442"/>
      <c r="Y12" s="406"/>
      <c r="Z12" s="405"/>
      <c r="AA12" s="405"/>
      <c r="AB12" s="406"/>
      <c r="AC12" s="442"/>
      <c r="AD12" s="447"/>
      <c r="AF12" s="103" t="str">
        <f>IF(G12="","",VLOOKUP(G12,'AUX1'!$M$5:$N$36,2,0))</f>
        <v/>
      </c>
      <c r="AG12" s="103" t="str">
        <f>IF(AF12="","",VLOOKUP(AF12,'AUX1'!$N$5:$O$36,2,0))</f>
        <v/>
      </c>
      <c r="AH12" s="103" t="str">
        <f>IF(H12="","",VLOOKUP(H12,'AUX1'!$M$41:$N$44,2,0))</f>
        <v/>
      </c>
      <c r="AJ12" s="104" t="str">
        <f t="shared" si="1"/>
        <v/>
      </c>
      <c r="AK12" s="105" t="str">
        <f t="shared" si="2"/>
        <v/>
      </c>
      <c r="AL12" s="104" t="str">
        <f t="shared" si="3"/>
        <v/>
      </c>
      <c r="AM12" s="106" t="str">
        <f t="shared" si="4"/>
        <v/>
      </c>
      <c r="AN12" s="106" t="str">
        <f t="shared" si="5"/>
        <v/>
      </c>
      <c r="AO12" s="104" t="str">
        <f t="shared" si="6"/>
        <v/>
      </c>
      <c r="AP12" s="106" t="str">
        <f t="shared" si="7"/>
        <v/>
      </c>
      <c r="AQ12" s="107">
        <f t="shared" si="8"/>
        <v>0</v>
      </c>
      <c r="AR12" s="108">
        <f t="shared" si="9"/>
        <v>0</v>
      </c>
      <c r="AS12" s="109">
        <f t="shared" si="10"/>
        <v>0</v>
      </c>
      <c r="AT12" s="109">
        <f t="shared" si="10"/>
        <v>0</v>
      </c>
      <c r="AU12" s="109">
        <f t="shared" si="11"/>
        <v>0</v>
      </c>
      <c r="AW12" s="113" t="s">
        <v>60</v>
      </c>
      <c r="AX12" s="114">
        <v>1</v>
      </c>
      <c r="BA12" s="100"/>
    </row>
    <row r="13" spans="1:64" x14ac:dyDescent="0.25">
      <c r="B13" s="420">
        <v>7</v>
      </c>
      <c r="C13" s="437" t="str">
        <f t="shared" si="0"/>
        <v/>
      </c>
      <c r="D13" s="438"/>
      <c r="E13" s="439"/>
      <c r="F13" s="440"/>
      <c r="G13" s="441"/>
      <c r="H13" s="442"/>
      <c r="I13" s="443"/>
      <c r="J13" s="442"/>
      <c r="K13" s="442"/>
      <c r="L13" s="441"/>
      <c r="M13" s="441"/>
      <c r="N13" s="444"/>
      <c r="O13" s="445"/>
      <c r="P13" s="444"/>
      <c r="Q13" s="445"/>
      <c r="R13" s="406"/>
      <c r="S13" s="406"/>
      <c r="T13" s="442"/>
      <c r="U13" s="406"/>
      <c r="V13" s="442"/>
      <c r="W13" s="406"/>
      <c r="X13" s="442"/>
      <c r="Y13" s="406"/>
      <c r="Z13" s="405"/>
      <c r="AA13" s="405"/>
      <c r="AB13" s="406"/>
      <c r="AC13" s="442"/>
      <c r="AD13" s="447"/>
      <c r="AF13" s="103" t="str">
        <f>IF(G13="","",VLOOKUP(G13,'AUX1'!$M$5:$N$36,2,0))</f>
        <v/>
      </c>
      <c r="AG13" s="103" t="str">
        <f>IF(AF13="","",VLOOKUP(AF13,'AUX1'!$N$5:$O$36,2,0))</f>
        <v/>
      </c>
      <c r="AH13" s="103" t="str">
        <f>IF(H13="","",VLOOKUP(H13,'AUX1'!$M$41:$N$44,2,0))</f>
        <v/>
      </c>
      <c r="AJ13" s="104" t="str">
        <f t="shared" si="1"/>
        <v/>
      </c>
      <c r="AK13" s="105" t="str">
        <f t="shared" si="2"/>
        <v/>
      </c>
      <c r="AL13" s="104" t="str">
        <f t="shared" si="3"/>
        <v/>
      </c>
      <c r="AM13" s="106" t="str">
        <f t="shared" si="4"/>
        <v/>
      </c>
      <c r="AN13" s="106" t="str">
        <f t="shared" si="5"/>
        <v/>
      </c>
      <c r="AO13" s="104" t="str">
        <f t="shared" si="6"/>
        <v/>
      </c>
      <c r="AP13" s="106" t="str">
        <f t="shared" si="7"/>
        <v/>
      </c>
      <c r="AQ13" s="107">
        <f t="shared" si="8"/>
        <v>0</v>
      </c>
      <c r="AR13" s="108">
        <f t="shared" si="9"/>
        <v>0</v>
      </c>
      <c r="AS13" s="109">
        <f t="shared" si="10"/>
        <v>0</v>
      </c>
      <c r="AT13" s="109">
        <f t="shared" si="10"/>
        <v>0</v>
      </c>
      <c r="AU13" s="109">
        <f t="shared" si="11"/>
        <v>0</v>
      </c>
      <c r="AW13" s="113" t="s">
        <v>65</v>
      </c>
      <c r="AX13" s="114">
        <v>0.8</v>
      </c>
      <c r="BA13" s="100"/>
    </row>
    <row r="14" spans="1:64" x14ac:dyDescent="0.25">
      <c r="B14" s="420">
        <v>8</v>
      </c>
      <c r="C14" s="437" t="str">
        <f t="shared" si="0"/>
        <v/>
      </c>
      <c r="D14" s="438"/>
      <c r="E14" s="439"/>
      <c r="F14" s="440"/>
      <c r="G14" s="441"/>
      <c r="H14" s="442"/>
      <c r="I14" s="443"/>
      <c r="J14" s="442"/>
      <c r="K14" s="442"/>
      <c r="L14" s="441"/>
      <c r="M14" s="441"/>
      <c r="N14" s="444"/>
      <c r="O14" s="445"/>
      <c r="P14" s="444"/>
      <c r="Q14" s="445"/>
      <c r="R14" s="406"/>
      <c r="S14" s="406"/>
      <c r="T14" s="442"/>
      <c r="U14" s="406"/>
      <c r="V14" s="442"/>
      <c r="W14" s="406"/>
      <c r="X14" s="442"/>
      <c r="Y14" s="406"/>
      <c r="Z14" s="405"/>
      <c r="AA14" s="405"/>
      <c r="AB14" s="406"/>
      <c r="AC14" s="442"/>
      <c r="AD14" s="447"/>
      <c r="AF14" s="103" t="str">
        <f>IF(G14="","",VLOOKUP(G14,'AUX1'!$M$5:$N$36,2,0))</f>
        <v/>
      </c>
      <c r="AG14" s="103" t="str">
        <f>IF(AF14="","",VLOOKUP(AF14,'AUX1'!$N$5:$O$36,2,0))</f>
        <v/>
      </c>
      <c r="AH14" s="103" t="str">
        <f>IF(H14="","",VLOOKUP(H14,'AUX1'!$M$41:$N$44,2,0))</f>
        <v/>
      </c>
      <c r="AJ14" s="104" t="str">
        <f t="shared" si="1"/>
        <v/>
      </c>
      <c r="AK14" s="105" t="str">
        <f t="shared" si="2"/>
        <v/>
      </c>
      <c r="AL14" s="104" t="str">
        <f t="shared" si="3"/>
        <v/>
      </c>
      <c r="AM14" s="106" t="str">
        <f t="shared" si="4"/>
        <v/>
      </c>
      <c r="AN14" s="106" t="str">
        <f t="shared" si="5"/>
        <v/>
      </c>
      <c r="AO14" s="104" t="str">
        <f t="shared" si="6"/>
        <v/>
      </c>
      <c r="AP14" s="106" t="str">
        <f t="shared" si="7"/>
        <v/>
      </c>
      <c r="AQ14" s="107">
        <f t="shared" si="8"/>
        <v>0</v>
      </c>
      <c r="AR14" s="108">
        <f t="shared" si="9"/>
        <v>0</v>
      </c>
      <c r="AS14" s="109">
        <f t="shared" si="10"/>
        <v>0</v>
      </c>
      <c r="AT14" s="109">
        <f t="shared" si="10"/>
        <v>0</v>
      </c>
      <c r="AU14" s="109">
        <f t="shared" si="11"/>
        <v>0</v>
      </c>
      <c r="AW14" s="113" t="s">
        <v>69</v>
      </c>
      <c r="AX14" s="114">
        <v>0.6</v>
      </c>
      <c r="BA14" s="100"/>
    </row>
    <row r="15" spans="1:64" x14ac:dyDescent="0.25">
      <c r="B15" s="420">
        <v>9</v>
      </c>
      <c r="C15" s="437" t="str">
        <f t="shared" si="0"/>
        <v/>
      </c>
      <c r="D15" s="438"/>
      <c r="E15" s="439"/>
      <c r="F15" s="440"/>
      <c r="G15" s="441"/>
      <c r="H15" s="442"/>
      <c r="I15" s="443"/>
      <c r="J15" s="442"/>
      <c r="K15" s="442"/>
      <c r="L15" s="441"/>
      <c r="M15" s="441"/>
      <c r="N15" s="444"/>
      <c r="O15" s="445"/>
      <c r="P15" s="444"/>
      <c r="Q15" s="445"/>
      <c r="R15" s="406"/>
      <c r="S15" s="406"/>
      <c r="T15" s="442"/>
      <c r="U15" s="406"/>
      <c r="V15" s="442"/>
      <c r="W15" s="406"/>
      <c r="X15" s="442"/>
      <c r="Y15" s="406"/>
      <c r="Z15" s="405"/>
      <c r="AA15" s="405"/>
      <c r="AB15" s="406"/>
      <c r="AC15" s="442"/>
      <c r="AD15" s="447"/>
      <c r="AF15" s="103" t="str">
        <f>IF(G15="","",VLOOKUP(G15,'AUX1'!$M$5:$N$36,2,0))</f>
        <v/>
      </c>
      <c r="AG15" s="103" t="str">
        <f>IF(AF15="","",VLOOKUP(AF15,'AUX1'!$N$5:$O$36,2,0))</f>
        <v/>
      </c>
      <c r="AH15" s="103" t="str">
        <f>IF(H15="","",VLOOKUP(H15,'AUX1'!$M$41:$N$44,2,0))</f>
        <v/>
      </c>
      <c r="AJ15" s="104" t="str">
        <f t="shared" si="1"/>
        <v/>
      </c>
      <c r="AK15" s="105" t="str">
        <f t="shared" si="2"/>
        <v/>
      </c>
      <c r="AL15" s="104" t="str">
        <f t="shared" si="3"/>
        <v/>
      </c>
      <c r="AM15" s="106" t="str">
        <f t="shared" si="4"/>
        <v/>
      </c>
      <c r="AN15" s="106" t="str">
        <f t="shared" si="5"/>
        <v/>
      </c>
      <c r="AO15" s="104" t="str">
        <f t="shared" si="6"/>
        <v/>
      </c>
      <c r="AP15" s="106" t="str">
        <f t="shared" si="7"/>
        <v/>
      </c>
      <c r="AQ15" s="107">
        <f t="shared" si="8"/>
        <v>0</v>
      </c>
      <c r="AR15" s="108">
        <f t="shared" si="9"/>
        <v>0</v>
      </c>
      <c r="AS15" s="109">
        <f t="shared" si="10"/>
        <v>0</v>
      </c>
      <c r="AT15" s="109">
        <f t="shared" si="10"/>
        <v>0</v>
      </c>
      <c r="AU15" s="109">
        <f t="shared" si="11"/>
        <v>0</v>
      </c>
      <c r="AW15" s="113" t="s">
        <v>74</v>
      </c>
      <c r="AX15" s="114">
        <v>0.4</v>
      </c>
      <c r="BA15" s="100"/>
    </row>
    <row r="16" spans="1:64" x14ac:dyDescent="0.25">
      <c r="B16" s="420">
        <v>10</v>
      </c>
      <c r="C16" s="437" t="str">
        <f t="shared" si="0"/>
        <v/>
      </c>
      <c r="D16" s="438"/>
      <c r="E16" s="439"/>
      <c r="F16" s="440"/>
      <c r="G16" s="441"/>
      <c r="H16" s="442"/>
      <c r="I16" s="443"/>
      <c r="J16" s="442"/>
      <c r="K16" s="442"/>
      <c r="L16" s="441"/>
      <c r="M16" s="441"/>
      <c r="N16" s="444"/>
      <c r="O16" s="445"/>
      <c r="P16" s="444"/>
      <c r="Q16" s="445"/>
      <c r="R16" s="406"/>
      <c r="S16" s="406"/>
      <c r="T16" s="442"/>
      <c r="U16" s="406"/>
      <c r="V16" s="442"/>
      <c r="W16" s="406"/>
      <c r="X16" s="442"/>
      <c r="Y16" s="406"/>
      <c r="Z16" s="405"/>
      <c r="AA16" s="405"/>
      <c r="AB16" s="406"/>
      <c r="AC16" s="442"/>
      <c r="AD16" s="447"/>
      <c r="AF16" s="103" t="str">
        <f>IF(G16="","",VLOOKUP(G16,'AUX1'!$M$5:$N$36,2,0))</f>
        <v/>
      </c>
      <c r="AG16" s="103" t="str">
        <f>IF(AF16="","",VLOOKUP(AF16,'AUX1'!$N$5:$O$36,2,0))</f>
        <v/>
      </c>
      <c r="AH16" s="103" t="str">
        <f>IF(H16="","",VLOOKUP(H16,'AUX1'!$M$41:$N$44,2,0))</f>
        <v/>
      </c>
      <c r="AJ16" s="104" t="str">
        <f t="shared" si="1"/>
        <v/>
      </c>
      <c r="AK16" s="105" t="str">
        <f t="shared" si="2"/>
        <v/>
      </c>
      <c r="AL16" s="104" t="str">
        <f t="shared" si="3"/>
        <v/>
      </c>
      <c r="AM16" s="106" t="str">
        <f t="shared" si="4"/>
        <v/>
      </c>
      <c r="AN16" s="106" t="str">
        <f t="shared" si="5"/>
        <v/>
      </c>
      <c r="AO16" s="104" t="str">
        <f t="shared" si="6"/>
        <v/>
      </c>
      <c r="AP16" s="106" t="str">
        <f t="shared" si="7"/>
        <v/>
      </c>
      <c r="AQ16" s="107">
        <f t="shared" si="8"/>
        <v>0</v>
      </c>
      <c r="AR16" s="108">
        <f t="shared" si="9"/>
        <v>0</v>
      </c>
      <c r="AS16" s="109">
        <f t="shared" si="10"/>
        <v>0</v>
      </c>
      <c r="AT16" s="109">
        <f t="shared" si="10"/>
        <v>0</v>
      </c>
      <c r="AU16" s="109">
        <f t="shared" si="11"/>
        <v>0</v>
      </c>
      <c r="AW16" s="113" t="s">
        <v>79</v>
      </c>
      <c r="AX16" s="114">
        <v>0.2</v>
      </c>
      <c r="BA16" s="100"/>
    </row>
    <row r="17" spans="2:53" x14ac:dyDescent="0.25">
      <c r="B17" s="420">
        <v>11</v>
      </c>
      <c r="C17" s="437" t="str">
        <f t="shared" si="0"/>
        <v/>
      </c>
      <c r="D17" s="438"/>
      <c r="E17" s="439"/>
      <c r="F17" s="440"/>
      <c r="G17" s="441"/>
      <c r="H17" s="442"/>
      <c r="I17" s="443"/>
      <c r="J17" s="442"/>
      <c r="K17" s="442"/>
      <c r="L17" s="441"/>
      <c r="M17" s="441"/>
      <c r="N17" s="444"/>
      <c r="O17" s="445"/>
      <c r="P17" s="444"/>
      <c r="Q17" s="445"/>
      <c r="R17" s="406"/>
      <c r="S17" s="406"/>
      <c r="T17" s="442"/>
      <c r="U17" s="406"/>
      <c r="V17" s="442"/>
      <c r="W17" s="406"/>
      <c r="X17" s="442"/>
      <c r="Y17" s="406"/>
      <c r="Z17" s="405"/>
      <c r="AA17" s="405"/>
      <c r="AB17" s="406"/>
      <c r="AC17" s="442"/>
      <c r="AD17" s="447"/>
      <c r="AF17" s="103" t="str">
        <f>IF(G17="","",VLOOKUP(G17,'AUX1'!$M$5:$N$36,2,0))</f>
        <v/>
      </c>
      <c r="AG17" s="103" t="str">
        <f>IF(AF17="","",VLOOKUP(AF17,'AUX1'!$N$5:$O$36,2,0))</f>
        <v/>
      </c>
      <c r="AH17" s="103" t="str">
        <f>IF(H17="","",VLOOKUP(H17,'AUX1'!$M$41:$N$44,2,0))</f>
        <v/>
      </c>
      <c r="AJ17" s="104" t="str">
        <f t="shared" si="1"/>
        <v/>
      </c>
      <c r="AK17" s="105" t="str">
        <f t="shared" si="2"/>
        <v/>
      </c>
      <c r="AL17" s="104" t="str">
        <f t="shared" si="3"/>
        <v/>
      </c>
      <c r="AM17" s="106" t="str">
        <f t="shared" si="4"/>
        <v/>
      </c>
      <c r="AN17" s="106" t="str">
        <f t="shared" si="5"/>
        <v/>
      </c>
      <c r="AO17" s="104" t="str">
        <f t="shared" si="6"/>
        <v/>
      </c>
      <c r="AP17" s="106" t="str">
        <f t="shared" si="7"/>
        <v/>
      </c>
      <c r="AQ17" s="107">
        <f t="shared" si="8"/>
        <v>0</v>
      </c>
      <c r="AR17" s="108">
        <f t="shared" si="9"/>
        <v>0</v>
      </c>
      <c r="AS17" s="109">
        <f t="shared" si="10"/>
        <v>0</v>
      </c>
      <c r="AT17" s="109">
        <f t="shared" si="10"/>
        <v>0</v>
      </c>
      <c r="AU17" s="109">
        <f t="shared" si="11"/>
        <v>0</v>
      </c>
      <c r="AW17" s="113" t="s">
        <v>85</v>
      </c>
      <c r="AX17" s="114">
        <v>0</v>
      </c>
      <c r="BA17" s="100"/>
    </row>
    <row r="18" spans="2:53" x14ac:dyDescent="0.25">
      <c r="B18" s="420">
        <v>12</v>
      </c>
      <c r="C18" s="437" t="str">
        <f t="shared" si="0"/>
        <v/>
      </c>
      <c r="D18" s="438"/>
      <c r="E18" s="439"/>
      <c r="F18" s="440"/>
      <c r="G18" s="441"/>
      <c r="H18" s="442"/>
      <c r="I18" s="443"/>
      <c r="J18" s="442"/>
      <c r="K18" s="442"/>
      <c r="L18" s="441"/>
      <c r="M18" s="441"/>
      <c r="N18" s="444"/>
      <c r="O18" s="445"/>
      <c r="P18" s="444"/>
      <c r="Q18" s="445"/>
      <c r="R18" s="406"/>
      <c r="S18" s="406"/>
      <c r="T18" s="442"/>
      <c r="U18" s="406"/>
      <c r="V18" s="442"/>
      <c r="W18" s="406"/>
      <c r="X18" s="442"/>
      <c r="Y18" s="406"/>
      <c r="Z18" s="405"/>
      <c r="AA18" s="405"/>
      <c r="AB18" s="406"/>
      <c r="AC18" s="442"/>
      <c r="AD18" s="447"/>
      <c r="AF18" s="103" t="str">
        <f>IF(G18="","",VLOOKUP(G18,'AUX1'!$M$5:$N$36,2,0))</f>
        <v/>
      </c>
      <c r="AG18" s="103" t="str">
        <f>IF(AF18="","",VLOOKUP(AF18,'AUX1'!$N$5:$O$36,2,0))</f>
        <v/>
      </c>
      <c r="AH18" s="103" t="str">
        <f>IF(H18="","",VLOOKUP(H18,'AUX1'!$M$41:$N$44,2,0))</f>
        <v/>
      </c>
      <c r="AJ18" s="104" t="str">
        <f t="shared" si="1"/>
        <v/>
      </c>
      <c r="AK18" s="105" t="str">
        <f t="shared" si="2"/>
        <v/>
      </c>
      <c r="AL18" s="104" t="str">
        <f t="shared" si="3"/>
        <v/>
      </c>
      <c r="AM18" s="106" t="str">
        <f t="shared" si="4"/>
        <v/>
      </c>
      <c r="AN18" s="106" t="str">
        <f t="shared" si="5"/>
        <v/>
      </c>
      <c r="AO18" s="104" t="str">
        <f t="shared" si="6"/>
        <v/>
      </c>
      <c r="AP18" s="106" t="str">
        <f t="shared" si="7"/>
        <v/>
      </c>
      <c r="AQ18" s="107">
        <f t="shared" si="8"/>
        <v>0</v>
      </c>
      <c r="AR18" s="108">
        <f t="shared" si="9"/>
        <v>0</v>
      </c>
      <c r="AS18" s="109">
        <f t="shared" si="10"/>
        <v>0</v>
      </c>
      <c r="AT18" s="109">
        <f t="shared" si="10"/>
        <v>0</v>
      </c>
      <c r="AU18" s="109">
        <f t="shared" si="11"/>
        <v>0</v>
      </c>
    </row>
    <row r="19" spans="2:53" ht="15.75" thickBot="1" x14ac:dyDescent="0.3">
      <c r="B19" s="420">
        <v>13</v>
      </c>
      <c r="C19" s="437" t="str">
        <f t="shared" si="0"/>
        <v/>
      </c>
      <c r="D19" s="438"/>
      <c r="E19" s="439"/>
      <c r="F19" s="440"/>
      <c r="G19" s="441"/>
      <c r="H19" s="442"/>
      <c r="I19" s="443"/>
      <c r="J19" s="442"/>
      <c r="K19" s="442"/>
      <c r="L19" s="441"/>
      <c r="M19" s="441"/>
      <c r="N19" s="444"/>
      <c r="O19" s="445"/>
      <c r="P19" s="444"/>
      <c r="Q19" s="445"/>
      <c r="R19" s="406"/>
      <c r="S19" s="406"/>
      <c r="T19" s="442"/>
      <c r="U19" s="406"/>
      <c r="V19" s="442"/>
      <c r="W19" s="406"/>
      <c r="X19" s="442"/>
      <c r="Y19" s="406"/>
      <c r="Z19" s="405"/>
      <c r="AA19" s="405"/>
      <c r="AB19" s="406"/>
      <c r="AC19" s="442"/>
      <c r="AD19" s="447"/>
      <c r="AF19" s="103" t="str">
        <f>IF(G19="","",VLOOKUP(G19,'AUX1'!$M$5:$N$36,2,0))</f>
        <v/>
      </c>
      <c r="AG19" s="103" t="str">
        <f>IF(AF19="","",VLOOKUP(AF19,'AUX1'!$N$5:$O$36,2,0))</f>
        <v/>
      </c>
      <c r="AH19" s="103" t="str">
        <f>IF(H19="","",VLOOKUP(H19,'AUX1'!$M$41:$N$44,2,0))</f>
        <v/>
      </c>
      <c r="AJ19" s="104" t="str">
        <f t="shared" si="1"/>
        <v/>
      </c>
      <c r="AK19" s="105" t="str">
        <f t="shared" si="2"/>
        <v/>
      </c>
      <c r="AL19" s="104" t="str">
        <f t="shared" si="3"/>
        <v/>
      </c>
      <c r="AM19" s="106" t="str">
        <f t="shared" si="4"/>
        <v/>
      </c>
      <c r="AN19" s="106" t="str">
        <f t="shared" si="5"/>
        <v/>
      </c>
      <c r="AO19" s="104" t="str">
        <f t="shared" si="6"/>
        <v/>
      </c>
      <c r="AP19" s="106" t="str">
        <f t="shared" si="7"/>
        <v/>
      </c>
      <c r="AQ19" s="107">
        <f t="shared" si="8"/>
        <v>0</v>
      </c>
      <c r="AR19" s="108">
        <f t="shared" si="9"/>
        <v>0</v>
      </c>
      <c r="AS19" s="109">
        <f t="shared" si="10"/>
        <v>0</v>
      </c>
      <c r="AT19" s="109">
        <f t="shared" si="10"/>
        <v>0</v>
      </c>
      <c r="AU19" s="109">
        <f t="shared" si="11"/>
        <v>0</v>
      </c>
      <c r="AW19" s="422" t="s">
        <v>98</v>
      </c>
      <c r="AX19" s="423">
        <f>'AUX1'!T19</f>
        <v>95</v>
      </c>
    </row>
    <row r="20" spans="2:53" x14ac:dyDescent="0.25">
      <c r="B20" s="420">
        <v>14</v>
      </c>
      <c r="C20" s="437" t="str">
        <f t="shared" si="0"/>
        <v/>
      </c>
      <c r="D20" s="438"/>
      <c r="E20" s="439"/>
      <c r="F20" s="440"/>
      <c r="G20" s="441"/>
      <c r="H20" s="442"/>
      <c r="I20" s="443"/>
      <c r="J20" s="442"/>
      <c r="K20" s="442"/>
      <c r="L20" s="441"/>
      <c r="M20" s="441"/>
      <c r="N20" s="444"/>
      <c r="O20" s="445"/>
      <c r="P20" s="444"/>
      <c r="Q20" s="445"/>
      <c r="R20" s="406"/>
      <c r="S20" s="406"/>
      <c r="T20" s="442"/>
      <c r="U20" s="406"/>
      <c r="V20" s="442"/>
      <c r="W20" s="406"/>
      <c r="X20" s="442"/>
      <c r="Y20" s="406"/>
      <c r="Z20" s="405"/>
      <c r="AA20" s="405"/>
      <c r="AB20" s="406"/>
      <c r="AC20" s="442"/>
      <c r="AD20" s="447"/>
      <c r="AF20" s="103" t="str">
        <f>IF(G20="","",VLOOKUP(G20,'AUX1'!$M$5:$N$36,2,0))</f>
        <v/>
      </c>
      <c r="AG20" s="103" t="str">
        <f>IF(AF20="","",VLOOKUP(AF20,'AUX1'!$N$5:$O$36,2,0))</f>
        <v/>
      </c>
      <c r="AH20" s="103" t="str">
        <f>IF(H20="","",VLOOKUP(H20,'AUX1'!$M$41:$N$44,2,0))</f>
        <v/>
      </c>
      <c r="AJ20" s="104" t="str">
        <f t="shared" si="1"/>
        <v/>
      </c>
      <c r="AK20" s="105" t="str">
        <f t="shared" si="2"/>
        <v/>
      </c>
      <c r="AL20" s="104" t="str">
        <f t="shared" si="3"/>
        <v/>
      </c>
      <c r="AM20" s="106" t="str">
        <f t="shared" si="4"/>
        <v/>
      </c>
      <c r="AN20" s="106" t="str">
        <f t="shared" si="5"/>
        <v/>
      </c>
      <c r="AO20" s="104" t="str">
        <f t="shared" si="6"/>
        <v/>
      </c>
      <c r="AP20" s="106" t="str">
        <f t="shared" si="7"/>
        <v/>
      </c>
      <c r="AQ20" s="107">
        <f t="shared" si="8"/>
        <v>0</v>
      </c>
      <c r="AR20" s="108">
        <f t="shared" si="9"/>
        <v>0</v>
      </c>
      <c r="AS20" s="109">
        <f t="shared" si="10"/>
        <v>0</v>
      </c>
      <c r="AT20" s="109">
        <f t="shared" si="10"/>
        <v>0</v>
      </c>
      <c r="AU20" s="109">
        <f t="shared" si="11"/>
        <v>0</v>
      </c>
    </row>
    <row r="21" spans="2:53" ht="15.75" thickBot="1" x14ac:dyDescent="0.3">
      <c r="B21" s="420">
        <v>15</v>
      </c>
      <c r="C21" s="437" t="str">
        <f t="shared" si="0"/>
        <v/>
      </c>
      <c r="D21" s="438"/>
      <c r="E21" s="439"/>
      <c r="F21" s="440"/>
      <c r="G21" s="441"/>
      <c r="H21" s="442"/>
      <c r="I21" s="443"/>
      <c r="J21" s="442"/>
      <c r="K21" s="442"/>
      <c r="L21" s="441"/>
      <c r="M21" s="441"/>
      <c r="N21" s="444"/>
      <c r="O21" s="445"/>
      <c r="P21" s="444"/>
      <c r="Q21" s="445"/>
      <c r="R21" s="406"/>
      <c r="S21" s="406"/>
      <c r="T21" s="442"/>
      <c r="U21" s="406"/>
      <c r="V21" s="442"/>
      <c r="W21" s="406"/>
      <c r="X21" s="442"/>
      <c r="Y21" s="406"/>
      <c r="Z21" s="405"/>
      <c r="AA21" s="405"/>
      <c r="AB21" s="406"/>
      <c r="AC21" s="442"/>
      <c r="AD21" s="447"/>
      <c r="AF21" s="103" t="str">
        <f>IF(G21="","",VLOOKUP(G21,'AUX1'!$M$5:$N$36,2,0))</f>
        <v/>
      </c>
      <c r="AG21" s="103" t="str">
        <f>IF(AF21="","",VLOOKUP(AF21,'AUX1'!$N$5:$O$36,2,0))</f>
        <v/>
      </c>
      <c r="AH21" s="103" t="str">
        <f>IF(H21="","",VLOOKUP(H21,'AUX1'!$M$41:$N$44,2,0))</f>
        <v/>
      </c>
      <c r="AJ21" s="104" t="str">
        <f t="shared" si="1"/>
        <v/>
      </c>
      <c r="AK21" s="105" t="str">
        <f t="shared" si="2"/>
        <v/>
      </c>
      <c r="AL21" s="104" t="str">
        <f t="shared" si="3"/>
        <v/>
      </c>
      <c r="AM21" s="106" t="str">
        <f t="shared" si="4"/>
        <v/>
      </c>
      <c r="AN21" s="106" t="str">
        <f t="shared" si="5"/>
        <v/>
      </c>
      <c r="AO21" s="104" t="str">
        <f t="shared" si="6"/>
        <v/>
      </c>
      <c r="AP21" s="106" t="str">
        <f t="shared" si="7"/>
        <v/>
      </c>
      <c r="AQ21" s="107">
        <f t="shared" si="8"/>
        <v>0</v>
      </c>
      <c r="AR21" s="108">
        <f t="shared" si="9"/>
        <v>0</v>
      </c>
      <c r="AS21" s="109">
        <f t="shared" si="10"/>
        <v>0</v>
      </c>
      <c r="AT21" s="109">
        <f t="shared" si="10"/>
        <v>0</v>
      </c>
      <c r="AU21" s="109">
        <f t="shared" si="11"/>
        <v>0</v>
      </c>
      <c r="AW21" s="424" t="s">
        <v>562</v>
      </c>
      <c r="AX21" s="425">
        <f>'AUX1'!V34</f>
        <v>300.89999999999998</v>
      </c>
    </row>
    <row r="22" spans="2:53" x14ac:dyDescent="0.25">
      <c r="B22" s="420">
        <v>16</v>
      </c>
      <c r="C22" s="437" t="str">
        <f t="shared" si="0"/>
        <v/>
      </c>
      <c r="D22" s="438"/>
      <c r="E22" s="439"/>
      <c r="F22" s="440"/>
      <c r="G22" s="441"/>
      <c r="H22" s="442"/>
      <c r="I22" s="443"/>
      <c r="J22" s="442"/>
      <c r="K22" s="442"/>
      <c r="L22" s="441"/>
      <c r="M22" s="441"/>
      <c r="N22" s="444"/>
      <c r="O22" s="445"/>
      <c r="P22" s="444"/>
      <c r="Q22" s="445"/>
      <c r="R22" s="406"/>
      <c r="S22" s="406"/>
      <c r="T22" s="442"/>
      <c r="U22" s="406"/>
      <c r="V22" s="442"/>
      <c r="W22" s="406"/>
      <c r="X22" s="442"/>
      <c r="Y22" s="406"/>
      <c r="Z22" s="405"/>
      <c r="AA22" s="405"/>
      <c r="AB22" s="406"/>
      <c r="AC22" s="442"/>
      <c r="AD22" s="447"/>
      <c r="AF22" s="103" t="str">
        <f>IF(G22="","",VLOOKUP(G22,'AUX1'!$M$5:$N$36,2,0))</f>
        <v/>
      </c>
      <c r="AG22" s="103" t="str">
        <f>IF(AF22="","",VLOOKUP(AF22,'AUX1'!$N$5:$O$36,2,0))</f>
        <v/>
      </c>
      <c r="AH22" s="103" t="str">
        <f>IF(H22="","",VLOOKUP(H22,'AUX1'!$M$41:$N$44,2,0))</f>
        <v/>
      </c>
      <c r="AJ22" s="104" t="str">
        <f t="shared" si="1"/>
        <v/>
      </c>
      <c r="AK22" s="105" t="str">
        <f t="shared" si="2"/>
        <v/>
      </c>
      <c r="AL22" s="104" t="str">
        <f t="shared" si="3"/>
        <v/>
      </c>
      <c r="AM22" s="106" t="str">
        <f t="shared" si="4"/>
        <v/>
      </c>
      <c r="AN22" s="106" t="str">
        <f t="shared" si="5"/>
        <v/>
      </c>
      <c r="AO22" s="104" t="str">
        <f t="shared" si="6"/>
        <v/>
      </c>
      <c r="AP22" s="106" t="str">
        <f t="shared" si="7"/>
        <v/>
      </c>
      <c r="AQ22" s="107">
        <f t="shared" si="8"/>
        <v>0</v>
      </c>
      <c r="AR22" s="108">
        <f t="shared" si="9"/>
        <v>0</v>
      </c>
      <c r="AS22" s="109">
        <f t="shared" si="10"/>
        <v>0</v>
      </c>
      <c r="AT22" s="109">
        <f t="shared" si="10"/>
        <v>0</v>
      </c>
      <c r="AU22" s="109">
        <f t="shared" si="11"/>
        <v>0</v>
      </c>
    </row>
    <row r="23" spans="2:53" x14ac:dyDescent="0.25">
      <c r="B23" s="420">
        <v>17</v>
      </c>
      <c r="C23" s="437" t="str">
        <f t="shared" si="0"/>
        <v/>
      </c>
      <c r="D23" s="438"/>
      <c r="E23" s="439"/>
      <c r="F23" s="440"/>
      <c r="G23" s="441"/>
      <c r="H23" s="442"/>
      <c r="I23" s="443"/>
      <c r="J23" s="442"/>
      <c r="K23" s="442"/>
      <c r="L23" s="441"/>
      <c r="M23" s="441"/>
      <c r="N23" s="444"/>
      <c r="O23" s="445"/>
      <c r="P23" s="444"/>
      <c r="Q23" s="445"/>
      <c r="R23" s="406"/>
      <c r="S23" s="406"/>
      <c r="T23" s="442"/>
      <c r="U23" s="406"/>
      <c r="V23" s="442"/>
      <c r="W23" s="406"/>
      <c r="X23" s="442"/>
      <c r="Y23" s="406"/>
      <c r="Z23" s="405"/>
      <c r="AA23" s="405"/>
      <c r="AB23" s="406"/>
      <c r="AC23" s="442"/>
      <c r="AD23" s="447"/>
      <c r="AF23" s="103" t="str">
        <f>IF(G23="","",VLOOKUP(G23,'AUX1'!$M$5:$N$36,2,0))</f>
        <v/>
      </c>
      <c r="AG23" s="103" t="str">
        <f>IF(AF23="","",VLOOKUP(AF23,'AUX1'!$N$5:$O$36,2,0))</f>
        <v/>
      </c>
      <c r="AH23" s="103" t="str">
        <f>IF(H23="","",VLOOKUP(H23,'AUX1'!$M$41:$N$44,2,0))</f>
        <v/>
      </c>
      <c r="AJ23" s="104" t="str">
        <f t="shared" si="1"/>
        <v/>
      </c>
      <c r="AK23" s="105" t="str">
        <f t="shared" si="2"/>
        <v/>
      </c>
      <c r="AL23" s="104" t="str">
        <f t="shared" si="3"/>
        <v/>
      </c>
      <c r="AM23" s="106" t="str">
        <f t="shared" si="4"/>
        <v/>
      </c>
      <c r="AN23" s="106" t="str">
        <f t="shared" si="5"/>
        <v/>
      </c>
      <c r="AO23" s="104" t="str">
        <f t="shared" si="6"/>
        <v/>
      </c>
      <c r="AP23" s="106" t="str">
        <f t="shared" si="7"/>
        <v/>
      </c>
      <c r="AQ23" s="107">
        <f t="shared" si="8"/>
        <v>0</v>
      </c>
      <c r="AR23" s="108">
        <f t="shared" si="9"/>
        <v>0</v>
      </c>
      <c r="AS23" s="109">
        <f t="shared" si="10"/>
        <v>0</v>
      </c>
      <c r="AT23" s="109">
        <f t="shared" si="10"/>
        <v>0</v>
      </c>
      <c r="AU23" s="109">
        <f t="shared" si="11"/>
        <v>0</v>
      </c>
    </row>
    <row r="24" spans="2:53" x14ac:dyDescent="0.25">
      <c r="B24" s="420">
        <v>18</v>
      </c>
      <c r="C24" s="437" t="str">
        <f t="shared" si="0"/>
        <v/>
      </c>
      <c r="D24" s="438"/>
      <c r="E24" s="439"/>
      <c r="F24" s="440"/>
      <c r="G24" s="441"/>
      <c r="H24" s="442"/>
      <c r="I24" s="443"/>
      <c r="J24" s="442"/>
      <c r="K24" s="442"/>
      <c r="L24" s="441"/>
      <c r="M24" s="441"/>
      <c r="N24" s="444"/>
      <c r="O24" s="445"/>
      <c r="P24" s="444"/>
      <c r="Q24" s="445"/>
      <c r="R24" s="406"/>
      <c r="S24" s="406"/>
      <c r="T24" s="442"/>
      <c r="U24" s="406"/>
      <c r="V24" s="442"/>
      <c r="W24" s="406"/>
      <c r="X24" s="442"/>
      <c r="Y24" s="406"/>
      <c r="Z24" s="405"/>
      <c r="AA24" s="405"/>
      <c r="AB24" s="406"/>
      <c r="AC24" s="442"/>
      <c r="AD24" s="447"/>
      <c r="AF24" s="103" t="str">
        <f>IF(G24="","",VLOOKUP(G24,'AUX1'!$M$5:$N$36,2,0))</f>
        <v/>
      </c>
      <c r="AG24" s="103" t="str">
        <f>IF(AF24="","",VLOOKUP(AF24,'AUX1'!$N$5:$O$36,2,0))</f>
        <v/>
      </c>
      <c r="AH24" s="103" t="str">
        <f>IF(H24="","",VLOOKUP(H24,'AUX1'!$M$41:$N$44,2,0))</f>
        <v/>
      </c>
      <c r="AJ24" s="104" t="str">
        <f t="shared" si="1"/>
        <v/>
      </c>
      <c r="AK24" s="105" t="str">
        <f t="shared" si="2"/>
        <v/>
      </c>
      <c r="AL24" s="104" t="str">
        <f t="shared" si="3"/>
        <v/>
      </c>
      <c r="AM24" s="106" t="str">
        <f t="shared" si="4"/>
        <v/>
      </c>
      <c r="AN24" s="106" t="str">
        <f t="shared" si="5"/>
        <v/>
      </c>
      <c r="AO24" s="104" t="str">
        <f t="shared" si="6"/>
        <v/>
      </c>
      <c r="AP24" s="106" t="str">
        <f t="shared" si="7"/>
        <v/>
      </c>
      <c r="AQ24" s="107">
        <f t="shared" si="8"/>
        <v>0</v>
      </c>
      <c r="AR24" s="108">
        <f t="shared" si="9"/>
        <v>0</v>
      </c>
      <c r="AS24" s="109">
        <f t="shared" si="10"/>
        <v>0</v>
      </c>
      <c r="AT24" s="109">
        <f t="shared" si="10"/>
        <v>0</v>
      </c>
      <c r="AU24" s="109">
        <f t="shared" si="11"/>
        <v>0</v>
      </c>
    </row>
    <row r="25" spans="2:53" x14ac:dyDescent="0.25">
      <c r="B25" s="420">
        <v>19</v>
      </c>
      <c r="C25" s="437" t="str">
        <f t="shared" si="0"/>
        <v/>
      </c>
      <c r="D25" s="438"/>
      <c r="E25" s="439"/>
      <c r="F25" s="440"/>
      <c r="G25" s="441"/>
      <c r="H25" s="442"/>
      <c r="I25" s="443"/>
      <c r="J25" s="442"/>
      <c r="K25" s="442"/>
      <c r="L25" s="441"/>
      <c r="M25" s="441"/>
      <c r="N25" s="444"/>
      <c r="O25" s="445"/>
      <c r="P25" s="444"/>
      <c r="Q25" s="445"/>
      <c r="R25" s="406"/>
      <c r="S25" s="406"/>
      <c r="T25" s="442"/>
      <c r="U25" s="406"/>
      <c r="V25" s="442"/>
      <c r="W25" s="406"/>
      <c r="X25" s="442"/>
      <c r="Y25" s="406"/>
      <c r="Z25" s="405"/>
      <c r="AA25" s="405"/>
      <c r="AB25" s="406"/>
      <c r="AC25" s="442"/>
      <c r="AD25" s="447"/>
      <c r="AF25" s="103" t="str">
        <f>IF(G25="","",VLOOKUP(G25,'AUX1'!$M$5:$N$36,2,0))</f>
        <v/>
      </c>
      <c r="AG25" s="103" t="str">
        <f>IF(AF25="","",VLOOKUP(AF25,'AUX1'!$N$5:$O$36,2,0))</f>
        <v/>
      </c>
      <c r="AH25" s="103" t="str">
        <f>IF(H25="","",VLOOKUP(H25,'AUX1'!$M$41:$N$44,2,0))</f>
        <v/>
      </c>
      <c r="AJ25" s="104" t="str">
        <f t="shared" si="1"/>
        <v/>
      </c>
      <c r="AK25" s="105" t="str">
        <f t="shared" si="2"/>
        <v/>
      </c>
      <c r="AL25" s="104" t="str">
        <f t="shared" si="3"/>
        <v/>
      </c>
      <c r="AM25" s="106" t="str">
        <f t="shared" si="4"/>
        <v/>
      </c>
      <c r="AN25" s="106" t="str">
        <f t="shared" si="5"/>
        <v/>
      </c>
      <c r="AO25" s="104" t="str">
        <f t="shared" si="6"/>
        <v/>
      </c>
      <c r="AP25" s="106" t="str">
        <f t="shared" si="7"/>
        <v/>
      </c>
      <c r="AQ25" s="107">
        <f t="shared" si="8"/>
        <v>0</v>
      </c>
      <c r="AR25" s="108">
        <f t="shared" si="9"/>
        <v>0</v>
      </c>
      <c r="AS25" s="109">
        <f t="shared" si="10"/>
        <v>0</v>
      </c>
      <c r="AT25" s="109">
        <f t="shared" si="10"/>
        <v>0</v>
      </c>
      <c r="AU25" s="109">
        <f t="shared" si="11"/>
        <v>0</v>
      </c>
    </row>
    <row r="26" spans="2:53" x14ac:dyDescent="0.25">
      <c r="B26" s="420">
        <v>20</v>
      </c>
      <c r="C26" s="437" t="str">
        <f t="shared" si="0"/>
        <v/>
      </c>
      <c r="D26" s="438"/>
      <c r="E26" s="439"/>
      <c r="F26" s="440"/>
      <c r="G26" s="441"/>
      <c r="H26" s="442"/>
      <c r="I26" s="443"/>
      <c r="J26" s="442"/>
      <c r="K26" s="442"/>
      <c r="L26" s="441"/>
      <c r="M26" s="441"/>
      <c r="N26" s="444"/>
      <c r="O26" s="445"/>
      <c r="P26" s="444"/>
      <c r="Q26" s="445"/>
      <c r="R26" s="406"/>
      <c r="S26" s="406"/>
      <c r="T26" s="442"/>
      <c r="U26" s="406"/>
      <c r="V26" s="442"/>
      <c r="W26" s="406"/>
      <c r="X26" s="442"/>
      <c r="Y26" s="406"/>
      <c r="Z26" s="405"/>
      <c r="AA26" s="405"/>
      <c r="AB26" s="406"/>
      <c r="AC26" s="442"/>
      <c r="AD26" s="447"/>
      <c r="AF26" s="103" t="str">
        <f>IF(G26="","",VLOOKUP(G26,'AUX1'!$M$5:$N$36,2,0))</f>
        <v/>
      </c>
      <c r="AG26" s="103" t="str">
        <f>IF(AF26="","",VLOOKUP(AF26,'AUX1'!$N$5:$O$36,2,0))</f>
        <v/>
      </c>
      <c r="AH26" s="103" t="str">
        <f>IF(H26="","",VLOOKUP(H26,'AUX1'!$M$41:$N$44,2,0))</f>
        <v/>
      </c>
      <c r="AJ26" s="104" t="str">
        <f t="shared" si="1"/>
        <v/>
      </c>
      <c r="AK26" s="105" t="str">
        <f t="shared" si="2"/>
        <v/>
      </c>
      <c r="AL26" s="104" t="str">
        <f t="shared" si="3"/>
        <v/>
      </c>
      <c r="AM26" s="106" t="str">
        <f t="shared" si="4"/>
        <v/>
      </c>
      <c r="AN26" s="106" t="str">
        <f t="shared" si="5"/>
        <v/>
      </c>
      <c r="AO26" s="104" t="str">
        <f t="shared" si="6"/>
        <v/>
      </c>
      <c r="AP26" s="106" t="str">
        <f t="shared" si="7"/>
        <v/>
      </c>
      <c r="AQ26" s="107">
        <f t="shared" si="8"/>
        <v>0</v>
      </c>
      <c r="AR26" s="108">
        <f t="shared" si="9"/>
        <v>0</v>
      </c>
      <c r="AS26" s="109">
        <f t="shared" si="10"/>
        <v>0</v>
      </c>
      <c r="AT26" s="109">
        <f t="shared" si="10"/>
        <v>0</v>
      </c>
      <c r="AU26" s="109">
        <f t="shared" si="11"/>
        <v>0</v>
      </c>
    </row>
    <row r="27" spans="2:53" x14ac:dyDescent="0.25">
      <c r="H27" s="20"/>
      <c r="AJ27" s="115">
        <f t="shared" ref="AJ27:AP27" si="12">SUM(AJ7:AJ26)</f>
        <v>0</v>
      </c>
      <c r="AK27" s="116">
        <f t="shared" si="12"/>
        <v>0</v>
      </c>
      <c r="AL27" s="115">
        <f t="shared" si="12"/>
        <v>0</v>
      </c>
      <c r="AM27" s="115">
        <f t="shared" si="12"/>
        <v>0</v>
      </c>
      <c r="AN27" s="117">
        <f t="shared" si="12"/>
        <v>0</v>
      </c>
      <c r="AO27" s="115">
        <f t="shared" si="12"/>
        <v>0</v>
      </c>
      <c r="AP27" s="117">
        <f t="shared" si="12"/>
        <v>0</v>
      </c>
      <c r="AQ27" s="115"/>
      <c r="AR27" s="117">
        <f>SUM(AR7:AR26)</f>
        <v>0</v>
      </c>
      <c r="AS27" s="117">
        <f>SUM(AS7:AS26)</f>
        <v>0</v>
      </c>
      <c r="AT27" s="117">
        <f>SUM(AT7:AT26)</f>
        <v>0</v>
      </c>
      <c r="AU27" s="117">
        <f>SUM(AU7:AU26)</f>
        <v>0</v>
      </c>
    </row>
    <row r="28" spans="2:53" x14ac:dyDescent="0.25">
      <c r="H28" s="20"/>
      <c r="AW28" s="107"/>
    </row>
    <row r="29" spans="2:53" ht="15.75" thickBot="1" x14ac:dyDescent="0.3">
      <c r="G29" s="432" t="s">
        <v>374</v>
      </c>
      <c r="H29" s="433"/>
      <c r="I29" s="433"/>
      <c r="J29" s="433"/>
      <c r="K29" s="433"/>
      <c r="L29" s="433"/>
    </row>
    <row r="30" spans="2:53" x14ac:dyDescent="0.25">
      <c r="G30" s="20"/>
    </row>
    <row r="31" spans="2:53" x14ac:dyDescent="0.25">
      <c r="G31" s="577"/>
      <c r="H31" s="578"/>
      <c r="I31" s="578"/>
      <c r="J31" s="578"/>
      <c r="K31" s="578"/>
      <c r="L31" s="579"/>
    </row>
    <row r="32" spans="2:53" x14ac:dyDescent="0.25">
      <c r="G32" s="580"/>
      <c r="H32" s="581"/>
      <c r="I32" s="581"/>
      <c r="J32" s="581"/>
      <c r="K32" s="581"/>
      <c r="L32" s="582"/>
    </row>
    <row r="33" spans="7:12" x14ac:dyDescent="0.25">
      <c r="G33" s="580"/>
      <c r="H33" s="581"/>
      <c r="I33" s="581"/>
      <c r="J33" s="581"/>
      <c r="K33" s="581"/>
      <c r="L33" s="582"/>
    </row>
    <row r="34" spans="7:12" x14ac:dyDescent="0.25">
      <c r="G34" s="580"/>
      <c r="H34" s="581"/>
      <c r="I34" s="581"/>
      <c r="J34" s="581"/>
      <c r="K34" s="581"/>
      <c r="L34" s="582"/>
    </row>
    <row r="35" spans="7:12" x14ac:dyDescent="0.25">
      <c r="G35" s="583"/>
      <c r="H35" s="584"/>
      <c r="I35" s="584"/>
      <c r="J35" s="584"/>
      <c r="K35" s="584"/>
      <c r="L35" s="585"/>
    </row>
  </sheetData>
  <sheetProtection algorithmName="SHA-512" hashValue="VRIHq7tjcRTw8zQJKFyPwoahAB7upLslpw/LGFad2+4rY28b5WIUD+S3UycDrO2Ql9HKHOHIbcPH/pB5SqD+RQ==" saltValue="Nis8N+jZmImH7ikNT9ikAA==" spinCount="100000" sheet="1" objects="1" scenarios="1" selectLockedCells="1"/>
  <dataConsolidate/>
  <mergeCells count="23">
    <mergeCell ref="R5:R6"/>
    <mergeCell ref="S5:S6"/>
    <mergeCell ref="B5:B6"/>
    <mergeCell ref="C5:C6"/>
    <mergeCell ref="D5:F5"/>
    <mergeCell ref="G5:H5"/>
    <mergeCell ref="J5:J6"/>
    <mergeCell ref="AD5:AD6"/>
    <mergeCell ref="AS5:AS6"/>
    <mergeCell ref="AT5:AT6"/>
    <mergeCell ref="AU5:AU6"/>
    <mergeCell ref="G31:L35"/>
    <mergeCell ref="T5:T6"/>
    <mergeCell ref="U5:U6"/>
    <mergeCell ref="V5:W5"/>
    <mergeCell ref="X5:Y5"/>
    <mergeCell ref="K5:K6"/>
    <mergeCell ref="Z5:AB5"/>
    <mergeCell ref="AC5:AC6"/>
    <mergeCell ref="L5:L6"/>
    <mergeCell ref="M5:M6"/>
    <mergeCell ref="N5:O5"/>
    <mergeCell ref="P5:Q5"/>
  </mergeCells>
  <dataValidations count="10">
    <dataValidation type="decimal" allowBlank="1" showErrorMessage="1" errorTitle="DIÁRIAS - Quantidade" error="Informar somente números, com até uma casa decinal. Ex.: 0,5 / 1,5 / 2;_x000a_Número MÁXIMO permitido = 50 diárias" promptTitle="QUANTIDADE de DIÁRIAS" prompt="Se não haverá liberação de DIÁRIAS, deixar em branco. Informar Números com até uma casa decimal - Ex.: 0,5 - 1 - 1,5" sqref="R7:R26">
      <formula1>0.5</formula1>
      <formula2>50</formula2>
    </dataValidation>
    <dataValidation type="whole" allowBlank="1" showInputMessage="1" showErrorMessage="1" errorTitle="Nº PASSAGEIROS" error="Informar somente NÚMEROS INTEIROS, sem complemento" sqref="U7:U26">
      <formula1>1</formula1>
      <formula2>500</formula2>
    </dataValidation>
    <dataValidation type="whole" allowBlank="1" showErrorMessage="1" errorTitle="Km IDA e VOLTA" error="Informar somente NUMEROS inteiros, sem complementações" promptTitle="Km - IDA e VOLTA" prompt="Informe somente VALORES inteiros" sqref="S7:S26">
      <formula1>1</formula1>
      <formula2>10000</formula2>
    </dataValidation>
    <dataValidation type="whole" allowBlank="1" showInputMessage="1" showErrorMessage="1" errorTitle="VALOR PASSAGENS" error="Informar o Valor das Passagens - IDA e VOLTA - dos contemplados com esse recurso, sem centavos" promptTitle="Passagens Aéreas" prompt="Informar Valor" sqref="Z7:Z26">
      <formula1>0</formula1>
      <formula2>30000</formula2>
    </dataValidation>
    <dataValidation type="whole" allowBlank="1" showInputMessage="1" showErrorMessage="1" errorTitle="VALOR PASSAGENS" error="Informar o Valor das Passagens - IDA e VOLTA - dos contemplados com esse recurso, sem centavos" promptTitle="Passagens Rodoviárias" prompt="Informar Valor" sqref="AA7:AA26">
      <formula1>0</formula1>
      <formula2>30000</formula2>
    </dataValidation>
    <dataValidation type="whole" allowBlank="1" showInputMessage="1" showErrorMessage="1" errorTitle="TAXA DESLOCAMENTO" error="Para QUANTOS Servidores ou Convidados será autorizado o pagamento de Taxa de Deslocamento (Embarque/Desembarque)" promptTitle="Taxa Deslocamento" prompt="Quantas Pessoas viajarão com Passagens (Aéreas ou Rodoviárias)" sqref="AB7:AB26">
      <formula1>0</formula1>
      <formula2>30</formula2>
    </dataValidation>
    <dataValidation type="time" allowBlank="1" showInputMessage="1" showErrorMessage="1" errorTitle="FORMATO DE HORA" error="Informar HORA no formato: hh:mm" promptTitle="Formato de Hora" prompt="hh:mm" sqref="O7:O26 Q7:Q26">
      <formula1>0.000694444444444444</formula1>
      <formula2>0.999305555555556</formula2>
    </dataValidation>
    <dataValidation allowBlank="1" showInputMessage="1" showErrorMessage="1" prompt="Se, &quot;Situação dos Planos&quot;: 4-Substituído = Informe os dados do Plano Substituto (Ex. Quantidade de diárias, quilometragem, destino da viagem etc. neste campo, sem alterar os dados originais); 5-Cancelado = Justifique o cancelamento do Plano de Ação." sqref="F7:F26"/>
    <dataValidation type="decimal" allowBlank="1" showInputMessage="1" showErrorMessage="1" prompt="Para: 1-Não Executado = Informar 0%; 2-Em Execução = Informar de 1% a 99%; 3-Executado = Informar 100%; 4-Substituído = Preencher a Coluna &quot;Comentários/justificativas&quot;; 5-Cancelado = Preencher a Coluna &quot;Comentários/justificativas&quot;." sqref="E7:E26">
      <formula1>0</formula1>
      <formula2>1</formula2>
    </dataValidation>
    <dataValidation type="date" allowBlank="1" showInputMessage="1" showErrorMessage="1" errorTitle="DATA" error="Informar Datas do ano de 2024, no formato: dd/mm/aaaa" promptTitle="Formato de Data" prompt="dd/mm/aaaa" sqref="N7:N26 P7:P26">
      <formula1>45292</formula1>
      <formula2>45657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Tipo de Viagem" prompt="Selecionar Opção">
          <x14:formula1>
            <xm:f>'AUX1'!$M$5:$M$8</xm:f>
          </x14:formula1>
          <xm:sqref>G7:G26</xm:sqref>
        </x14:dataValidation>
        <x14:dataValidation type="list" allowBlank="1" showInputMessage="1" showErrorMessage="1" promptTitle="Tipo de Atividade" prompt="Selecionar Opção">
          <x14:formula1>
            <xm:f>'AUX1'!$M$41:$M$44</xm:f>
          </x14:formula1>
          <xm:sqref>H7:H26</xm:sqref>
        </x14:dataValidation>
        <x14:dataValidation type="list" operator="equal" allowBlank="1" showInputMessage="1" showErrorMessage="1" promptTitle="Dimensões" prompt="Selecionar Opção">
          <x14:formula1>
            <xm:f>'AUX1'!$M$69:$M$75</xm:f>
          </x14:formula1>
          <xm:sqref>I7:I26</xm:sqref>
        </x14:dataValidation>
        <x14:dataValidation type="list" allowBlank="1" showInputMessage="1" showErrorMessage="1" promptTitle="Meio de Transporte" prompt="Selecionar Opção">
          <x14:formula1>
            <xm:f>'AUX1'!$S$6:$S$9</xm:f>
          </x14:formula1>
          <xm:sqref>T7:T26</xm:sqref>
        </x14:dataValidation>
        <x14:dataValidation type="list" allowBlank="1" showInputMessage="1" showErrorMessage="1" promptTitle="Situação dos Planos" prompt="Selecionar uma das opções da lista.">
          <x14:formula1>
            <xm:f>'AUX1'!$M$50:$M$54</xm:f>
          </x14:formula1>
          <xm:sqref>D7:D26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L31"/>
  <sheetViews>
    <sheetView showGridLines="0" zoomScale="80" zoomScaleNormal="80" workbookViewId="0"/>
  </sheetViews>
  <sheetFormatPr defaultColWidth="11.5703125" defaultRowHeight="15" x14ac:dyDescent="0.25"/>
  <cols>
    <col min="1" max="1" width="5.42578125" style="39" customWidth="1"/>
    <col min="2" max="2" width="7.5703125" style="39" customWidth="1"/>
    <col min="3" max="3" width="25.28515625" style="39" customWidth="1"/>
    <col min="4" max="4" width="18.140625" style="39" hidden="1" customWidth="1"/>
    <col min="5" max="5" width="12.28515625" style="39" hidden="1" customWidth="1"/>
    <col min="6" max="6" width="50.42578125" style="39" hidden="1" customWidth="1"/>
    <col min="7" max="7" width="23.42578125" style="20" customWidth="1"/>
    <col min="8" max="8" width="14.7109375" style="39" customWidth="1"/>
    <col min="9" max="9" width="14.85546875" style="39" customWidth="1"/>
    <col min="10" max="10" width="30.85546875" style="39" customWidth="1"/>
    <col min="11" max="11" width="33.7109375" style="39" customWidth="1"/>
    <col min="12" max="13" width="12.7109375" style="39" customWidth="1"/>
    <col min="14" max="14" width="18.7109375" style="39" customWidth="1"/>
    <col min="15" max="15" width="8.5703125" style="39" customWidth="1"/>
    <col min="16" max="17" width="12.42578125" style="39" customWidth="1"/>
    <col min="18" max="18" width="13.28515625" style="39" customWidth="1"/>
    <col min="19" max="19" width="18.140625" style="94" customWidth="1"/>
    <col min="20" max="20" width="15.42578125" style="94" customWidth="1"/>
    <col min="21" max="21" width="15.42578125" style="39" customWidth="1"/>
    <col min="22" max="25" width="11.7109375" style="39" customWidth="1"/>
    <col min="26" max="26" width="27" style="39" customWidth="1"/>
    <col min="27" max="27" width="59.85546875" style="39" customWidth="1"/>
    <col min="28" max="28" width="8.85546875" style="39" customWidth="1"/>
    <col min="29" max="32" width="0" style="39" hidden="1" customWidth="1"/>
    <col min="33" max="33" width="0" style="95" hidden="1" customWidth="1"/>
    <col min="34" max="34" width="10.42578125" style="95" hidden="1" customWidth="1"/>
    <col min="35" max="41" width="0" style="95" hidden="1" customWidth="1"/>
    <col min="42" max="43" width="10" style="95" hidden="1" customWidth="1"/>
    <col min="44" max="44" width="11.28515625" style="95" hidden="1" customWidth="1"/>
    <col min="45" max="45" width="0" style="95" hidden="1" customWidth="1"/>
    <col min="46" max="46" width="17.5703125" style="95" hidden="1" customWidth="1"/>
    <col min="47" max="48" width="14.5703125" style="95" hidden="1" customWidth="1"/>
    <col min="49" max="49" width="0" style="39" hidden="1" customWidth="1"/>
    <col min="50" max="64" width="8.5703125" style="39" customWidth="1"/>
    <col min="65" max="16384" width="11.5703125" style="39"/>
  </cols>
  <sheetData>
    <row r="1" spans="1:64" x14ac:dyDescent="0.25">
      <c r="A1" s="93"/>
    </row>
    <row r="2" spans="1:64" ht="19.5" thickBot="1" x14ac:dyDescent="0.3">
      <c r="B2" s="96" t="s">
        <v>375</v>
      </c>
      <c r="C2" s="96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 t="s">
        <v>45</v>
      </c>
      <c r="Z2" s="99" t="e">
        <f>VLOOKUP(IDENTIF!C5,'AUX1'!B5:E52,3,0)</f>
        <v>#N/A</v>
      </c>
      <c r="AA2" s="95"/>
      <c r="AC2" s="95"/>
      <c r="AD2" s="95"/>
      <c r="AE2" s="95"/>
      <c r="AW2" s="95"/>
      <c r="AX2" s="95"/>
      <c r="AY2" s="95"/>
    </row>
    <row r="3" spans="1:64" x14ac:dyDescent="0.25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C3" s="95"/>
      <c r="AD3" s="95"/>
      <c r="AE3" s="95"/>
      <c r="AW3" s="95"/>
      <c r="AX3" s="95"/>
      <c r="AY3" s="95"/>
    </row>
    <row r="4" spans="1:64" ht="15.75" thickBot="1" x14ac:dyDescent="0.3"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596" t="s">
        <v>376</v>
      </c>
      <c r="U4" s="596"/>
      <c r="V4" s="596"/>
      <c r="W4" s="596"/>
      <c r="X4" s="596"/>
      <c r="Y4" s="596"/>
      <c r="Z4" s="95"/>
      <c r="AA4" s="95"/>
      <c r="AC4" s="95"/>
      <c r="AD4" s="95"/>
      <c r="AE4" s="95"/>
      <c r="AG4" s="39"/>
      <c r="AH4" s="39"/>
      <c r="AI4" s="39"/>
      <c r="AJ4" s="39"/>
      <c r="AW4" s="95"/>
      <c r="AX4" s="95"/>
      <c r="AY4" s="95"/>
    </row>
    <row r="5" spans="1:64" ht="15.75" thickBot="1" x14ac:dyDescent="0.3">
      <c r="B5" s="597" t="s">
        <v>329</v>
      </c>
      <c r="C5" s="590" t="s">
        <v>330</v>
      </c>
      <c r="D5" s="591" t="s">
        <v>331</v>
      </c>
      <c r="E5" s="591"/>
      <c r="F5" s="591"/>
      <c r="G5" s="587" t="s">
        <v>332</v>
      </c>
      <c r="H5" s="587"/>
      <c r="I5" s="101" t="s">
        <v>333</v>
      </c>
      <c r="J5" s="575" t="s">
        <v>336</v>
      </c>
      <c r="K5" s="575" t="s">
        <v>337</v>
      </c>
      <c r="L5" s="587" t="s">
        <v>377</v>
      </c>
      <c r="M5" s="587"/>
      <c r="N5" s="587" t="s">
        <v>344</v>
      </c>
      <c r="O5" s="587"/>
      <c r="P5" s="575" t="s">
        <v>340</v>
      </c>
      <c r="Q5" s="587" t="s">
        <v>378</v>
      </c>
      <c r="R5" s="587"/>
      <c r="S5" s="587"/>
      <c r="T5" s="594" t="s">
        <v>379</v>
      </c>
      <c r="U5" s="594"/>
      <c r="V5" s="594" t="s">
        <v>338</v>
      </c>
      <c r="W5" s="594"/>
      <c r="X5" s="594" t="s">
        <v>339</v>
      </c>
      <c r="Y5" s="594"/>
      <c r="Z5" s="575" t="s">
        <v>346</v>
      </c>
      <c r="AA5" s="574" t="s">
        <v>347</v>
      </c>
      <c r="AC5" s="111" t="s">
        <v>348</v>
      </c>
      <c r="AD5" s="111" t="s">
        <v>348</v>
      </c>
      <c r="AE5" s="111" t="s">
        <v>348</v>
      </c>
      <c r="AG5" s="39"/>
      <c r="AH5" s="39"/>
      <c r="AI5" s="39"/>
      <c r="AJ5" s="39"/>
      <c r="AP5" s="592" t="s">
        <v>349</v>
      </c>
      <c r="AQ5" s="592" t="s">
        <v>350</v>
      </c>
      <c r="AR5" s="592" t="s">
        <v>351</v>
      </c>
      <c r="AT5" s="112" t="s">
        <v>17</v>
      </c>
      <c r="AU5" s="119" t="s">
        <v>18</v>
      </c>
      <c r="AV5" s="119" t="s">
        <v>19</v>
      </c>
      <c r="AW5" s="95"/>
      <c r="AX5" s="95"/>
      <c r="AY5" s="95"/>
    </row>
    <row r="6" spans="1:64" ht="30.75" thickBot="1" x14ac:dyDescent="0.3">
      <c r="A6" s="20"/>
      <c r="B6" s="598"/>
      <c r="C6" s="598"/>
      <c r="D6" s="428" t="s">
        <v>352</v>
      </c>
      <c r="E6" s="428" t="s">
        <v>353</v>
      </c>
      <c r="F6" s="428" t="s">
        <v>354</v>
      </c>
      <c r="G6" s="429" t="s">
        <v>380</v>
      </c>
      <c r="H6" s="429" t="s">
        <v>356</v>
      </c>
      <c r="I6" s="429" t="s">
        <v>357</v>
      </c>
      <c r="J6" s="595"/>
      <c r="K6" s="595"/>
      <c r="L6" s="429" t="s">
        <v>381</v>
      </c>
      <c r="M6" s="429" t="s">
        <v>382</v>
      </c>
      <c r="N6" s="429" t="s">
        <v>360</v>
      </c>
      <c r="O6" s="429" t="s">
        <v>361</v>
      </c>
      <c r="P6" s="575"/>
      <c r="Q6" s="416" t="s">
        <v>349</v>
      </c>
      <c r="R6" s="416" t="s">
        <v>350</v>
      </c>
      <c r="S6" s="416" t="s">
        <v>351</v>
      </c>
      <c r="T6" s="414" t="s">
        <v>341</v>
      </c>
      <c r="U6" s="429" t="s">
        <v>342</v>
      </c>
      <c r="V6" s="414" t="s">
        <v>358</v>
      </c>
      <c r="W6" s="414" t="s">
        <v>359</v>
      </c>
      <c r="X6" s="414" t="s">
        <v>358</v>
      </c>
      <c r="Y6" s="414" t="s">
        <v>359</v>
      </c>
      <c r="Z6" s="595"/>
      <c r="AA6" s="595"/>
      <c r="AB6" s="20"/>
      <c r="AC6" s="111" t="s">
        <v>362</v>
      </c>
      <c r="AD6" s="111" t="s">
        <v>363</v>
      </c>
      <c r="AE6" s="111" t="s">
        <v>364</v>
      </c>
      <c r="AF6" s="20"/>
      <c r="AG6" s="107" t="s">
        <v>365</v>
      </c>
      <c r="AH6" s="107" t="s">
        <v>366</v>
      </c>
      <c r="AI6" s="107" t="s">
        <v>367</v>
      </c>
      <c r="AJ6" s="107" t="s">
        <v>368</v>
      </c>
      <c r="AK6" s="107" t="s">
        <v>17</v>
      </c>
      <c r="AL6" s="107" t="s">
        <v>369</v>
      </c>
      <c r="AM6" s="107" t="s">
        <v>370</v>
      </c>
      <c r="AN6" s="107" t="s">
        <v>371</v>
      </c>
      <c r="AO6" s="107" t="s">
        <v>372</v>
      </c>
      <c r="AP6" s="592"/>
      <c r="AQ6" s="592"/>
      <c r="AR6" s="592"/>
      <c r="AS6" s="107"/>
      <c r="AT6" s="121" t="s">
        <v>26</v>
      </c>
      <c r="AU6" s="418">
        <f>'AUX1'!T6</f>
        <v>6.572000000000001</v>
      </c>
      <c r="AV6" s="418">
        <f>'AUX1'!U6</f>
        <v>25.5566</v>
      </c>
      <c r="AW6" s="107"/>
      <c r="AX6" s="107"/>
      <c r="AY6" s="107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</row>
    <row r="7" spans="1:64" x14ac:dyDescent="0.25">
      <c r="A7" s="95"/>
      <c r="B7" s="397">
        <v>1</v>
      </c>
      <c r="C7" s="437" t="str">
        <f t="shared" ref="C7:C21" si="0">IF(G7="","",CONCATENATE($Z$2," ",TEXT(B7,"00")," - ",AD7," - ",AC7," - ",AE7))</f>
        <v/>
      </c>
      <c r="D7" s="438"/>
      <c r="E7" s="439"/>
      <c r="F7" s="440"/>
      <c r="G7" s="441"/>
      <c r="H7" s="442"/>
      <c r="I7" s="443"/>
      <c r="J7" s="441"/>
      <c r="K7" s="441"/>
      <c r="L7" s="509"/>
      <c r="M7" s="509"/>
      <c r="N7" s="442"/>
      <c r="O7" s="406"/>
      <c r="P7" s="406"/>
      <c r="Q7" s="405"/>
      <c r="R7" s="405"/>
      <c r="S7" s="406"/>
      <c r="T7" s="406"/>
      <c r="U7" s="442"/>
      <c r="V7" s="444"/>
      <c r="W7" s="445"/>
      <c r="X7" s="444"/>
      <c r="Y7" s="445"/>
      <c r="Z7" s="442"/>
      <c r="AA7" s="446"/>
      <c r="AC7" s="103" t="str">
        <f>IF(G7="","",VLOOKUP(G7,'AUX1'!$M$5:$N$36,2,0))</f>
        <v/>
      </c>
      <c r="AD7" s="103" t="str">
        <f>IF(AC7="","",VLOOKUP(AC7,'AUX1'!$N$5:$O$36,2,0))</f>
        <v/>
      </c>
      <c r="AE7" s="103" t="str">
        <f>IF(H7="","",VLOOKUP(H7,'AUX1'!$M$41:$N$44,2,0))</f>
        <v/>
      </c>
      <c r="AG7" s="104" t="str">
        <f t="shared" ref="AG7:AG21" si="1">IF(P7="","",P7)</f>
        <v/>
      </c>
      <c r="AH7" s="105" t="str">
        <f t="shared" ref="AH7:AH21" si="2">IF(AG7="","",AG7*$AU$21)</f>
        <v/>
      </c>
      <c r="AI7" s="104" t="str">
        <f t="shared" ref="AI7:AI21" si="3">IF(T7="","",T7)</f>
        <v/>
      </c>
      <c r="AJ7" s="106" t="str">
        <f t="shared" ref="AJ7:AJ21" si="4">IF(AI7="","",VLOOKUP(U7,$AT$6:$AV$9,2,0))</f>
        <v/>
      </c>
      <c r="AK7" s="106" t="str">
        <f t="shared" ref="AK7:AK21" si="5">IF(AI7="","",AI7*AJ7)</f>
        <v/>
      </c>
      <c r="AL7" s="104" t="str">
        <f t="shared" ref="AL7:AL21" si="6">IF(AI7="","",ROUND(((X7+Y7)-(V7+W7))*24,0))</f>
        <v/>
      </c>
      <c r="AM7" s="106" t="str">
        <f t="shared" ref="AM7:AM21" si="7">IF(AI7="","",VLOOKUP(U7,$AT$6:$AV$9,3,0))</f>
        <v/>
      </c>
      <c r="AN7" s="107">
        <f t="shared" ref="AN7:AN21" si="8">IF(AI7&lt;=300,$AU$12,IF(AND(AI7&gt;300,AI7&lt;=600),$AU$13,IF(AND(AI7&gt;600,AI7&lt;=900),$AU$14,IF(AND(AI7&gt;900,AI7&lt;=1200),$AU$15,IF(AND(AI7&gt;1200,AI7&lt;=1500),$AU$16,IF(AI7&gt;1500,$AU$17))))))</f>
        <v>0</v>
      </c>
      <c r="AO7" s="108">
        <f t="shared" ref="AO7:AO21" si="9">IF(AL7="",0,AL7*AM7*AN7)</f>
        <v>0</v>
      </c>
      <c r="AP7" s="109">
        <f t="shared" ref="AP7:AQ21" si="10">Q7</f>
        <v>0</v>
      </c>
      <c r="AQ7" s="109">
        <f t="shared" si="10"/>
        <v>0</v>
      </c>
      <c r="AR7" s="109">
        <f t="shared" ref="AR7:AR21" si="11">S7*$AU$19</f>
        <v>0</v>
      </c>
      <c r="AT7" s="110" t="s">
        <v>31</v>
      </c>
      <c r="AU7" s="418">
        <f>'AUX1'!T7</f>
        <v>4.8124000000000002</v>
      </c>
      <c r="AV7" s="418">
        <f>'AUX1'!U7</f>
        <v>37.407400000000003</v>
      </c>
      <c r="AW7" s="95"/>
      <c r="AX7" s="95"/>
      <c r="AY7" s="95"/>
    </row>
    <row r="8" spans="1:64" x14ac:dyDescent="0.25">
      <c r="A8" s="95"/>
      <c r="B8" s="397">
        <v>2</v>
      </c>
      <c r="C8" s="437" t="str">
        <f t="shared" si="0"/>
        <v/>
      </c>
      <c r="D8" s="438"/>
      <c r="E8" s="439"/>
      <c r="F8" s="440"/>
      <c r="G8" s="441"/>
      <c r="H8" s="442"/>
      <c r="I8" s="443"/>
      <c r="J8" s="441"/>
      <c r="K8" s="441"/>
      <c r="L8" s="444"/>
      <c r="M8" s="444"/>
      <c r="N8" s="442"/>
      <c r="O8" s="406"/>
      <c r="P8" s="406"/>
      <c r="Q8" s="405"/>
      <c r="R8" s="405"/>
      <c r="S8" s="406"/>
      <c r="T8" s="406"/>
      <c r="U8" s="442"/>
      <c r="V8" s="444"/>
      <c r="W8" s="445"/>
      <c r="X8" s="444"/>
      <c r="Y8" s="445"/>
      <c r="Z8" s="442"/>
      <c r="AA8" s="446"/>
      <c r="AC8" s="103" t="str">
        <f>IF(G8="","",VLOOKUP(G8,'AUX1'!$M$5:$N$36,2,0))</f>
        <v/>
      </c>
      <c r="AD8" s="103" t="str">
        <f>IF(AC8="","",VLOOKUP(AC8,'AUX1'!$N$5:$O$36,2,0))</f>
        <v/>
      </c>
      <c r="AE8" s="103" t="str">
        <f>IF(H8="","",VLOOKUP(H8,'AUX1'!$M$41:$N$44,2,0))</f>
        <v/>
      </c>
      <c r="AG8" s="104" t="str">
        <f t="shared" si="1"/>
        <v/>
      </c>
      <c r="AH8" s="105" t="str">
        <f t="shared" si="2"/>
        <v/>
      </c>
      <c r="AI8" s="104" t="str">
        <f t="shared" si="3"/>
        <v/>
      </c>
      <c r="AJ8" s="106" t="str">
        <f t="shared" si="4"/>
        <v/>
      </c>
      <c r="AK8" s="106" t="str">
        <f t="shared" si="5"/>
        <v/>
      </c>
      <c r="AL8" s="104" t="str">
        <f t="shared" si="6"/>
        <v/>
      </c>
      <c r="AM8" s="106" t="str">
        <f t="shared" si="7"/>
        <v/>
      </c>
      <c r="AN8" s="107">
        <f t="shared" si="8"/>
        <v>0</v>
      </c>
      <c r="AO8" s="108">
        <f t="shared" si="9"/>
        <v>0</v>
      </c>
      <c r="AP8" s="109">
        <f t="shared" si="10"/>
        <v>0</v>
      </c>
      <c r="AQ8" s="109">
        <f t="shared" si="10"/>
        <v>0</v>
      </c>
      <c r="AR8" s="109">
        <f t="shared" si="11"/>
        <v>0</v>
      </c>
      <c r="AT8" s="110" t="s">
        <v>39</v>
      </c>
      <c r="AU8" s="418">
        <f>'AUX1'!T8</f>
        <v>4.3672000000000004</v>
      </c>
      <c r="AV8" s="418">
        <f>'AUX1'!U8</f>
        <v>20.882000000000001</v>
      </c>
      <c r="AW8" s="95"/>
      <c r="AX8" s="95"/>
      <c r="AY8" s="95"/>
    </row>
    <row r="9" spans="1:64" x14ac:dyDescent="0.25">
      <c r="A9" s="95"/>
      <c r="B9" s="397">
        <v>3</v>
      </c>
      <c r="C9" s="437" t="str">
        <f t="shared" si="0"/>
        <v/>
      </c>
      <c r="D9" s="438"/>
      <c r="E9" s="439"/>
      <c r="F9" s="440"/>
      <c r="G9" s="441"/>
      <c r="H9" s="442"/>
      <c r="I9" s="443"/>
      <c r="J9" s="441"/>
      <c r="K9" s="441"/>
      <c r="L9" s="444"/>
      <c r="M9" s="444"/>
      <c r="N9" s="442"/>
      <c r="O9" s="406"/>
      <c r="P9" s="406"/>
      <c r="Q9" s="405"/>
      <c r="R9" s="405"/>
      <c r="S9" s="406"/>
      <c r="T9" s="406"/>
      <c r="U9" s="442"/>
      <c r="V9" s="444"/>
      <c r="W9" s="445"/>
      <c r="X9" s="444"/>
      <c r="Y9" s="445"/>
      <c r="Z9" s="442"/>
      <c r="AA9" s="446"/>
      <c r="AC9" s="103" t="str">
        <f>IF(G9="","",VLOOKUP(G9,'AUX1'!$M$5:$N$36,2,0))</f>
        <v/>
      </c>
      <c r="AD9" s="103" t="str">
        <f>IF(AC9="","",VLOOKUP(AC9,'AUX1'!$N$5:$O$36,2,0))</f>
        <v/>
      </c>
      <c r="AE9" s="103" t="str">
        <f>IF(H9="","",VLOOKUP(H9,'AUX1'!$M$41:$N$44,2,0))</f>
        <v/>
      </c>
      <c r="AG9" s="104" t="str">
        <f t="shared" si="1"/>
        <v/>
      </c>
      <c r="AH9" s="105" t="str">
        <f t="shared" si="2"/>
        <v/>
      </c>
      <c r="AI9" s="104" t="str">
        <f t="shared" si="3"/>
        <v/>
      </c>
      <c r="AJ9" s="106" t="str">
        <f t="shared" si="4"/>
        <v/>
      </c>
      <c r="AK9" s="106" t="str">
        <f t="shared" si="5"/>
        <v/>
      </c>
      <c r="AL9" s="104" t="str">
        <f t="shared" si="6"/>
        <v/>
      </c>
      <c r="AM9" s="106" t="str">
        <f t="shared" si="7"/>
        <v/>
      </c>
      <c r="AN9" s="107">
        <f t="shared" si="8"/>
        <v>0</v>
      </c>
      <c r="AO9" s="108">
        <f t="shared" si="9"/>
        <v>0</v>
      </c>
      <c r="AP9" s="109">
        <f t="shared" si="10"/>
        <v>0</v>
      </c>
      <c r="AQ9" s="109">
        <f t="shared" si="10"/>
        <v>0</v>
      </c>
      <c r="AR9" s="109">
        <f t="shared" si="11"/>
        <v>0</v>
      </c>
      <c r="AT9" s="110" t="s">
        <v>46</v>
      </c>
      <c r="AU9" s="418">
        <f>'AUX1'!T9</f>
        <v>2.8302</v>
      </c>
      <c r="AV9" s="418">
        <f>'AUX1'!U9</f>
        <v>19.949200000000001</v>
      </c>
      <c r="AW9" s="95"/>
      <c r="AX9" s="95"/>
      <c r="AY9" s="95"/>
    </row>
    <row r="10" spans="1:64" x14ac:dyDescent="0.25">
      <c r="B10" s="397">
        <v>4</v>
      </c>
      <c r="C10" s="437" t="str">
        <f t="shared" si="0"/>
        <v/>
      </c>
      <c r="D10" s="438"/>
      <c r="E10" s="439"/>
      <c r="F10" s="440"/>
      <c r="G10" s="441"/>
      <c r="H10" s="442"/>
      <c r="I10" s="443"/>
      <c r="J10" s="441"/>
      <c r="K10" s="441"/>
      <c r="L10" s="444"/>
      <c r="M10" s="444"/>
      <c r="N10" s="442"/>
      <c r="O10" s="406"/>
      <c r="P10" s="406"/>
      <c r="Q10" s="405"/>
      <c r="R10" s="405"/>
      <c r="S10" s="406"/>
      <c r="T10" s="406"/>
      <c r="U10" s="442"/>
      <c r="V10" s="444"/>
      <c r="W10" s="445"/>
      <c r="X10" s="444"/>
      <c r="Y10" s="445"/>
      <c r="Z10" s="442"/>
      <c r="AA10" s="447"/>
      <c r="AC10" s="103" t="str">
        <f>IF(G10="","",VLOOKUP(G10,'AUX1'!$M$5:$N$36,2,0))</f>
        <v/>
      </c>
      <c r="AD10" s="103" t="str">
        <f>IF(AC10="","",VLOOKUP(AC10,'AUX1'!$N$5:$O$36,2,0))</f>
        <v/>
      </c>
      <c r="AE10" s="103" t="str">
        <f>IF(H10="","",VLOOKUP(H10,'AUX1'!$M$41:$N$44,2,0))</f>
        <v/>
      </c>
      <c r="AG10" s="104" t="str">
        <f t="shared" si="1"/>
        <v/>
      </c>
      <c r="AH10" s="105" t="str">
        <f t="shared" si="2"/>
        <v/>
      </c>
      <c r="AI10" s="104" t="str">
        <f t="shared" si="3"/>
        <v/>
      </c>
      <c r="AJ10" s="106" t="str">
        <f t="shared" si="4"/>
        <v/>
      </c>
      <c r="AK10" s="106" t="str">
        <f t="shared" si="5"/>
        <v/>
      </c>
      <c r="AL10" s="104" t="str">
        <f t="shared" si="6"/>
        <v/>
      </c>
      <c r="AM10" s="106" t="str">
        <f t="shared" si="7"/>
        <v/>
      </c>
      <c r="AN10" s="107">
        <f t="shared" si="8"/>
        <v>0</v>
      </c>
      <c r="AO10" s="108">
        <f t="shared" si="9"/>
        <v>0</v>
      </c>
      <c r="AP10" s="109">
        <f t="shared" si="10"/>
        <v>0</v>
      </c>
      <c r="AQ10" s="109">
        <f t="shared" si="10"/>
        <v>0</v>
      </c>
      <c r="AR10" s="109">
        <f t="shared" si="11"/>
        <v>0</v>
      </c>
      <c r="AW10" s="95"/>
      <c r="AX10" s="95"/>
      <c r="AY10" s="95"/>
    </row>
    <row r="11" spans="1:64" x14ac:dyDescent="0.25">
      <c r="B11" s="397">
        <v>5</v>
      </c>
      <c r="C11" s="437" t="str">
        <f t="shared" si="0"/>
        <v/>
      </c>
      <c r="D11" s="438"/>
      <c r="E11" s="439"/>
      <c r="F11" s="440"/>
      <c r="G11" s="441"/>
      <c r="H11" s="442"/>
      <c r="I11" s="443"/>
      <c r="J11" s="441"/>
      <c r="K11" s="441"/>
      <c r="L11" s="444"/>
      <c r="M11" s="444"/>
      <c r="N11" s="442"/>
      <c r="O11" s="406"/>
      <c r="P11" s="406"/>
      <c r="Q11" s="405"/>
      <c r="R11" s="405"/>
      <c r="S11" s="406"/>
      <c r="T11" s="406"/>
      <c r="U11" s="442"/>
      <c r="V11" s="444"/>
      <c r="W11" s="445"/>
      <c r="X11" s="444"/>
      <c r="Y11" s="445"/>
      <c r="Z11" s="442"/>
      <c r="AA11" s="447"/>
      <c r="AC11" s="103" t="str">
        <f>IF(G11="","",VLOOKUP(G11,'AUX1'!$M$5:$N$36,2,0))</f>
        <v/>
      </c>
      <c r="AD11" s="103" t="str">
        <f>IF(AC11="","",VLOOKUP(AC11,'AUX1'!$N$5:$O$36,2,0))</f>
        <v/>
      </c>
      <c r="AE11" s="103" t="str">
        <f>IF(H11="","",VLOOKUP(H11,'AUX1'!$M$41:$N$44,2,0))</f>
        <v/>
      </c>
      <c r="AG11" s="104" t="str">
        <f t="shared" si="1"/>
        <v/>
      </c>
      <c r="AH11" s="105" t="str">
        <f t="shared" si="2"/>
        <v/>
      </c>
      <c r="AI11" s="104" t="str">
        <f t="shared" si="3"/>
        <v/>
      </c>
      <c r="AJ11" s="106" t="str">
        <f t="shared" si="4"/>
        <v/>
      </c>
      <c r="AK11" s="106" t="str">
        <f t="shared" si="5"/>
        <v/>
      </c>
      <c r="AL11" s="104" t="str">
        <f t="shared" si="6"/>
        <v/>
      </c>
      <c r="AM11" s="106" t="str">
        <f t="shared" si="7"/>
        <v/>
      </c>
      <c r="AN11" s="107">
        <f t="shared" si="8"/>
        <v>0</v>
      </c>
      <c r="AO11" s="108">
        <f t="shared" si="9"/>
        <v>0</v>
      </c>
      <c r="AP11" s="109">
        <f t="shared" si="10"/>
        <v>0</v>
      </c>
      <c r="AQ11" s="109">
        <f t="shared" si="10"/>
        <v>0</v>
      </c>
      <c r="AR11" s="109">
        <f t="shared" si="11"/>
        <v>0</v>
      </c>
      <c r="AT11" s="112" t="s">
        <v>55</v>
      </c>
      <c r="AU11" s="112"/>
    </row>
    <row r="12" spans="1:64" x14ac:dyDescent="0.25">
      <c r="B12" s="397">
        <v>6</v>
      </c>
      <c r="C12" s="437" t="str">
        <f t="shared" si="0"/>
        <v/>
      </c>
      <c r="D12" s="438"/>
      <c r="E12" s="439"/>
      <c r="F12" s="440"/>
      <c r="G12" s="441"/>
      <c r="H12" s="442"/>
      <c r="I12" s="443"/>
      <c r="J12" s="441"/>
      <c r="K12" s="441"/>
      <c r="L12" s="444"/>
      <c r="M12" s="444"/>
      <c r="N12" s="442"/>
      <c r="O12" s="406"/>
      <c r="P12" s="406"/>
      <c r="Q12" s="405"/>
      <c r="R12" s="405"/>
      <c r="S12" s="406"/>
      <c r="T12" s="406"/>
      <c r="U12" s="442"/>
      <c r="V12" s="444"/>
      <c r="W12" s="445"/>
      <c r="X12" s="444"/>
      <c r="Y12" s="445"/>
      <c r="Z12" s="442"/>
      <c r="AA12" s="447"/>
      <c r="AC12" s="103" t="str">
        <f>IF(G12="","",VLOOKUP(G12,'AUX1'!$M$5:$N$36,2,0))</f>
        <v/>
      </c>
      <c r="AD12" s="103" t="str">
        <f>IF(AC12="","",VLOOKUP(AC12,'AUX1'!$N$5:$O$36,2,0))</f>
        <v/>
      </c>
      <c r="AE12" s="103" t="str">
        <f>IF(H12="","",VLOOKUP(H12,'AUX1'!$M$41:$N$44,2,0))</f>
        <v/>
      </c>
      <c r="AG12" s="104" t="str">
        <f t="shared" si="1"/>
        <v/>
      </c>
      <c r="AH12" s="105" t="str">
        <f t="shared" si="2"/>
        <v/>
      </c>
      <c r="AI12" s="104" t="str">
        <f t="shared" si="3"/>
        <v/>
      </c>
      <c r="AJ12" s="106" t="str">
        <f t="shared" si="4"/>
        <v/>
      </c>
      <c r="AK12" s="106" t="str">
        <f t="shared" si="5"/>
        <v/>
      </c>
      <c r="AL12" s="104" t="str">
        <f t="shared" si="6"/>
        <v/>
      </c>
      <c r="AM12" s="106" t="str">
        <f t="shared" si="7"/>
        <v/>
      </c>
      <c r="AN12" s="107">
        <f t="shared" si="8"/>
        <v>0</v>
      </c>
      <c r="AO12" s="108">
        <f t="shared" si="9"/>
        <v>0</v>
      </c>
      <c r="AP12" s="109">
        <f t="shared" si="10"/>
        <v>0</v>
      </c>
      <c r="AQ12" s="109">
        <f t="shared" si="10"/>
        <v>0</v>
      </c>
      <c r="AR12" s="109">
        <f t="shared" si="11"/>
        <v>0</v>
      </c>
      <c r="AT12" s="113" t="s">
        <v>60</v>
      </c>
      <c r="AU12" s="114">
        <v>1</v>
      </c>
    </row>
    <row r="13" spans="1:64" x14ac:dyDescent="0.25">
      <c r="B13" s="397">
        <v>7</v>
      </c>
      <c r="C13" s="437" t="str">
        <f t="shared" si="0"/>
        <v/>
      </c>
      <c r="D13" s="438"/>
      <c r="E13" s="439"/>
      <c r="F13" s="440"/>
      <c r="G13" s="441"/>
      <c r="H13" s="442"/>
      <c r="I13" s="443"/>
      <c r="J13" s="441"/>
      <c r="K13" s="441"/>
      <c r="L13" s="444"/>
      <c r="M13" s="444"/>
      <c r="N13" s="442"/>
      <c r="O13" s="406"/>
      <c r="P13" s="406"/>
      <c r="Q13" s="405"/>
      <c r="R13" s="405"/>
      <c r="S13" s="406"/>
      <c r="T13" s="406"/>
      <c r="U13" s="442"/>
      <c r="V13" s="444"/>
      <c r="W13" s="445"/>
      <c r="X13" s="444"/>
      <c r="Y13" s="445"/>
      <c r="Z13" s="442"/>
      <c r="AA13" s="447"/>
      <c r="AC13" s="103" t="str">
        <f>IF(G13="","",VLOOKUP(G13,'AUX1'!$M$5:$N$36,2,0))</f>
        <v/>
      </c>
      <c r="AD13" s="103" t="str">
        <f>IF(AC13="","",VLOOKUP(AC13,'AUX1'!$N$5:$O$36,2,0))</f>
        <v/>
      </c>
      <c r="AE13" s="103" t="str">
        <f>IF(H13="","",VLOOKUP(H13,'AUX1'!$M$41:$N$44,2,0))</f>
        <v/>
      </c>
      <c r="AG13" s="104" t="str">
        <f t="shared" si="1"/>
        <v/>
      </c>
      <c r="AH13" s="105" t="str">
        <f t="shared" si="2"/>
        <v/>
      </c>
      <c r="AI13" s="104" t="str">
        <f t="shared" si="3"/>
        <v/>
      </c>
      <c r="AJ13" s="106" t="str">
        <f t="shared" si="4"/>
        <v/>
      </c>
      <c r="AK13" s="106" t="str">
        <f t="shared" si="5"/>
        <v/>
      </c>
      <c r="AL13" s="104" t="str">
        <f t="shared" si="6"/>
        <v/>
      </c>
      <c r="AM13" s="106" t="str">
        <f t="shared" si="7"/>
        <v/>
      </c>
      <c r="AN13" s="107">
        <f t="shared" si="8"/>
        <v>0</v>
      </c>
      <c r="AO13" s="108">
        <f t="shared" si="9"/>
        <v>0</v>
      </c>
      <c r="AP13" s="109">
        <f t="shared" si="10"/>
        <v>0</v>
      </c>
      <c r="AQ13" s="109">
        <f t="shared" si="10"/>
        <v>0</v>
      </c>
      <c r="AR13" s="109">
        <f t="shared" si="11"/>
        <v>0</v>
      </c>
      <c r="AT13" s="113" t="s">
        <v>65</v>
      </c>
      <c r="AU13" s="114">
        <v>0.8</v>
      </c>
    </row>
    <row r="14" spans="1:64" x14ac:dyDescent="0.25">
      <c r="B14" s="397">
        <v>8</v>
      </c>
      <c r="C14" s="437" t="str">
        <f t="shared" si="0"/>
        <v/>
      </c>
      <c r="D14" s="438"/>
      <c r="E14" s="439"/>
      <c r="F14" s="440"/>
      <c r="G14" s="441"/>
      <c r="H14" s="442"/>
      <c r="I14" s="443"/>
      <c r="J14" s="441"/>
      <c r="K14" s="441"/>
      <c r="L14" s="444"/>
      <c r="M14" s="444"/>
      <c r="N14" s="442"/>
      <c r="O14" s="406"/>
      <c r="P14" s="406"/>
      <c r="Q14" s="405"/>
      <c r="R14" s="405"/>
      <c r="S14" s="406"/>
      <c r="T14" s="406"/>
      <c r="U14" s="442"/>
      <c r="V14" s="444"/>
      <c r="W14" s="445"/>
      <c r="X14" s="444"/>
      <c r="Y14" s="445"/>
      <c r="Z14" s="442"/>
      <c r="AA14" s="447"/>
      <c r="AC14" s="103" t="str">
        <f>IF(G14="","",VLOOKUP(G14,'AUX1'!$M$5:$N$36,2,0))</f>
        <v/>
      </c>
      <c r="AD14" s="103" t="str">
        <f>IF(AC14="","",VLOOKUP(AC14,'AUX1'!$N$5:$O$36,2,0))</f>
        <v/>
      </c>
      <c r="AE14" s="103" t="str">
        <f>IF(H14="","",VLOOKUP(H14,'AUX1'!$M$41:$N$44,2,0))</f>
        <v/>
      </c>
      <c r="AG14" s="104" t="str">
        <f t="shared" si="1"/>
        <v/>
      </c>
      <c r="AH14" s="105" t="str">
        <f t="shared" si="2"/>
        <v/>
      </c>
      <c r="AI14" s="104" t="str">
        <f t="shared" si="3"/>
        <v/>
      </c>
      <c r="AJ14" s="106" t="str">
        <f t="shared" si="4"/>
        <v/>
      </c>
      <c r="AK14" s="106" t="str">
        <f t="shared" si="5"/>
        <v/>
      </c>
      <c r="AL14" s="104" t="str">
        <f t="shared" si="6"/>
        <v/>
      </c>
      <c r="AM14" s="106" t="str">
        <f t="shared" si="7"/>
        <v/>
      </c>
      <c r="AN14" s="107">
        <f t="shared" si="8"/>
        <v>0</v>
      </c>
      <c r="AO14" s="108">
        <f t="shared" si="9"/>
        <v>0</v>
      </c>
      <c r="AP14" s="109">
        <f t="shared" si="10"/>
        <v>0</v>
      </c>
      <c r="AQ14" s="109">
        <f t="shared" si="10"/>
        <v>0</v>
      </c>
      <c r="AR14" s="109">
        <f t="shared" si="11"/>
        <v>0</v>
      </c>
      <c r="AT14" s="113" t="s">
        <v>69</v>
      </c>
      <c r="AU14" s="114">
        <v>0.6</v>
      </c>
    </row>
    <row r="15" spans="1:64" x14ac:dyDescent="0.25">
      <c r="B15" s="397">
        <v>9</v>
      </c>
      <c r="C15" s="437" t="str">
        <f t="shared" si="0"/>
        <v/>
      </c>
      <c r="D15" s="438"/>
      <c r="E15" s="439"/>
      <c r="F15" s="440"/>
      <c r="G15" s="441"/>
      <c r="H15" s="442"/>
      <c r="I15" s="443"/>
      <c r="J15" s="441"/>
      <c r="K15" s="441"/>
      <c r="L15" s="444"/>
      <c r="M15" s="444"/>
      <c r="N15" s="442"/>
      <c r="O15" s="406"/>
      <c r="P15" s="406"/>
      <c r="Q15" s="405"/>
      <c r="R15" s="405"/>
      <c r="S15" s="406"/>
      <c r="T15" s="406"/>
      <c r="U15" s="442"/>
      <c r="V15" s="444"/>
      <c r="W15" s="445"/>
      <c r="X15" s="444"/>
      <c r="Y15" s="445"/>
      <c r="Z15" s="442"/>
      <c r="AA15" s="447"/>
      <c r="AC15" s="103" t="str">
        <f>IF(G15="","",VLOOKUP(G15,'AUX1'!$M$5:$N$36,2,0))</f>
        <v/>
      </c>
      <c r="AD15" s="103" t="str">
        <f>IF(AC15="","",VLOOKUP(AC15,'AUX1'!$N$5:$O$36,2,0))</f>
        <v/>
      </c>
      <c r="AE15" s="103" t="str">
        <f>IF(H15="","",VLOOKUP(H15,'AUX1'!$M$41:$N$44,2,0))</f>
        <v/>
      </c>
      <c r="AG15" s="104" t="str">
        <f t="shared" si="1"/>
        <v/>
      </c>
      <c r="AH15" s="105" t="str">
        <f t="shared" si="2"/>
        <v/>
      </c>
      <c r="AI15" s="104" t="str">
        <f t="shared" si="3"/>
        <v/>
      </c>
      <c r="AJ15" s="106" t="str">
        <f t="shared" si="4"/>
        <v/>
      </c>
      <c r="AK15" s="106" t="str">
        <f t="shared" si="5"/>
        <v/>
      </c>
      <c r="AL15" s="104" t="str">
        <f t="shared" si="6"/>
        <v/>
      </c>
      <c r="AM15" s="106" t="str">
        <f t="shared" si="7"/>
        <v/>
      </c>
      <c r="AN15" s="107">
        <f t="shared" si="8"/>
        <v>0</v>
      </c>
      <c r="AO15" s="108">
        <f t="shared" si="9"/>
        <v>0</v>
      </c>
      <c r="AP15" s="109">
        <f t="shared" si="10"/>
        <v>0</v>
      </c>
      <c r="AQ15" s="109">
        <f t="shared" si="10"/>
        <v>0</v>
      </c>
      <c r="AR15" s="109">
        <f t="shared" si="11"/>
        <v>0</v>
      </c>
      <c r="AT15" s="113" t="s">
        <v>74</v>
      </c>
      <c r="AU15" s="114">
        <v>0.4</v>
      </c>
    </row>
    <row r="16" spans="1:64" x14ac:dyDescent="0.25">
      <c r="B16" s="397">
        <v>10</v>
      </c>
      <c r="C16" s="437" t="str">
        <f t="shared" si="0"/>
        <v/>
      </c>
      <c r="D16" s="438"/>
      <c r="E16" s="439"/>
      <c r="F16" s="440"/>
      <c r="G16" s="441"/>
      <c r="H16" s="442"/>
      <c r="I16" s="443"/>
      <c r="J16" s="441"/>
      <c r="K16" s="441"/>
      <c r="L16" s="444"/>
      <c r="M16" s="444"/>
      <c r="N16" s="442"/>
      <c r="O16" s="406"/>
      <c r="P16" s="406"/>
      <c r="Q16" s="405"/>
      <c r="R16" s="405"/>
      <c r="S16" s="406"/>
      <c r="T16" s="406"/>
      <c r="U16" s="442"/>
      <c r="V16" s="444"/>
      <c r="W16" s="445"/>
      <c r="X16" s="444"/>
      <c r="Y16" s="445"/>
      <c r="Z16" s="442"/>
      <c r="AA16" s="447"/>
      <c r="AC16" s="103" t="str">
        <f>IF(G16="","",VLOOKUP(G16,'AUX1'!$M$5:$N$36,2,0))</f>
        <v/>
      </c>
      <c r="AD16" s="103" t="str">
        <f>IF(AC16="","",VLOOKUP(AC16,'AUX1'!$N$5:$O$36,2,0))</f>
        <v/>
      </c>
      <c r="AE16" s="103" t="str">
        <f>IF(H16="","",VLOOKUP(H16,'AUX1'!$M$41:$N$44,2,0))</f>
        <v/>
      </c>
      <c r="AG16" s="104" t="str">
        <f t="shared" si="1"/>
        <v/>
      </c>
      <c r="AH16" s="105" t="str">
        <f t="shared" si="2"/>
        <v/>
      </c>
      <c r="AI16" s="104" t="str">
        <f t="shared" si="3"/>
        <v/>
      </c>
      <c r="AJ16" s="106" t="str">
        <f t="shared" si="4"/>
        <v/>
      </c>
      <c r="AK16" s="106" t="str">
        <f t="shared" si="5"/>
        <v/>
      </c>
      <c r="AL16" s="104" t="str">
        <f t="shared" si="6"/>
        <v/>
      </c>
      <c r="AM16" s="106" t="str">
        <f t="shared" si="7"/>
        <v/>
      </c>
      <c r="AN16" s="107">
        <f t="shared" si="8"/>
        <v>0</v>
      </c>
      <c r="AO16" s="108">
        <f t="shared" si="9"/>
        <v>0</v>
      </c>
      <c r="AP16" s="109">
        <f t="shared" si="10"/>
        <v>0</v>
      </c>
      <c r="AQ16" s="109">
        <f t="shared" si="10"/>
        <v>0</v>
      </c>
      <c r="AR16" s="109">
        <f t="shared" si="11"/>
        <v>0</v>
      </c>
      <c r="AT16" s="113" t="s">
        <v>79</v>
      </c>
      <c r="AU16" s="114">
        <v>0.2</v>
      </c>
    </row>
    <row r="17" spans="2:47" x14ac:dyDescent="0.25">
      <c r="B17" s="397">
        <v>11</v>
      </c>
      <c r="C17" s="437" t="str">
        <f t="shared" si="0"/>
        <v/>
      </c>
      <c r="D17" s="438"/>
      <c r="E17" s="439"/>
      <c r="F17" s="440"/>
      <c r="G17" s="441"/>
      <c r="H17" s="442"/>
      <c r="I17" s="443"/>
      <c r="J17" s="441"/>
      <c r="K17" s="441"/>
      <c r="L17" s="444"/>
      <c r="M17" s="444"/>
      <c r="N17" s="442"/>
      <c r="O17" s="406"/>
      <c r="P17" s="406"/>
      <c r="Q17" s="405"/>
      <c r="R17" s="405"/>
      <c r="S17" s="406"/>
      <c r="T17" s="406"/>
      <c r="U17" s="442"/>
      <c r="V17" s="444"/>
      <c r="W17" s="445"/>
      <c r="X17" s="444"/>
      <c r="Y17" s="445"/>
      <c r="Z17" s="442"/>
      <c r="AA17" s="447"/>
      <c r="AC17" s="103" t="str">
        <f>IF(G17="","",VLOOKUP(G17,'AUX1'!$M$5:$N$36,2,0))</f>
        <v/>
      </c>
      <c r="AD17" s="103" t="str">
        <f>IF(AC17="","",VLOOKUP(AC17,'AUX1'!$N$5:$O$36,2,0))</f>
        <v/>
      </c>
      <c r="AE17" s="103" t="str">
        <f>IF(H17="","",VLOOKUP(H17,'AUX1'!$M$41:$N$44,2,0))</f>
        <v/>
      </c>
      <c r="AG17" s="104" t="str">
        <f t="shared" si="1"/>
        <v/>
      </c>
      <c r="AH17" s="105" t="str">
        <f t="shared" si="2"/>
        <v/>
      </c>
      <c r="AI17" s="104" t="str">
        <f t="shared" si="3"/>
        <v/>
      </c>
      <c r="AJ17" s="106" t="str">
        <f t="shared" si="4"/>
        <v/>
      </c>
      <c r="AK17" s="106" t="str">
        <f t="shared" si="5"/>
        <v/>
      </c>
      <c r="AL17" s="104" t="str">
        <f t="shared" si="6"/>
        <v/>
      </c>
      <c r="AM17" s="106" t="str">
        <f t="shared" si="7"/>
        <v/>
      </c>
      <c r="AN17" s="107">
        <f t="shared" si="8"/>
        <v>0</v>
      </c>
      <c r="AO17" s="108">
        <f t="shared" si="9"/>
        <v>0</v>
      </c>
      <c r="AP17" s="109">
        <f t="shared" si="10"/>
        <v>0</v>
      </c>
      <c r="AQ17" s="109">
        <f t="shared" si="10"/>
        <v>0</v>
      </c>
      <c r="AR17" s="109">
        <f t="shared" si="11"/>
        <v>0</v>
      </c>
      <c r="AT17" s="113" t="s">
        <v>85</v>
      </c>
      <c r="AU17" s="114">
        <v>0</v>
      </c>
    </row>
    <row r="18" spans="2:47" x14ac:dyDescent="0.25">
      <c r="B18" s="397">
        <v>12</v>
      </c>
      <c r="C18" s="437" t="str">
        <f t="shared" si="0"/>
        <v/>
      </c>
      <c r="D18" s="438"/>
      <c r="E18" s="439"/>
      <c r="F18" s="440"/>
      <c r="G18" s="441"/>
      <c r="H18" s="442"/>
      <c r="I18" s="443"/>
      <c r="J18" s="441"/>
      <c r="K18" s="441"/>
      <c r="L18" s="444"/>
      <c r="M18" s="444"/>
      <c r="N18" s="442"/>
      <c r="O18" s="406"/>
      <c r="P18" s="406"/>
      <c r="Q18" s="405"/>
      <c r="R18" s="405"/>
      <c r="S18" s="406"/>
      <c r="T18" s="406"/>
      <c r="U18" s="442"/>
      <c r="V18" s="444"/>
      <c r="W18" s="445"/>
      <c r="X18" s="444"/>
      <c r="Y18" s="445"/>
      <c r="Z18" s="442"/>
      <c r="AA18" s="447"/>
      <c r="AC18" s="103" t="str">
        <f>IF(G18="","",VLOOKUP(G18,'AUX1'!$M$5:$N$36,2,0))</f>
        <v/>
      </c>
      <c r="AD18" s="103" t="str">
        <f>IF(AC18="","",VLOOKUP(AC18,'AUX1'!$N$5:$O$36,2,0))</f>
        <v/>
      </c>
      <c r="AE18" s="103" t="str">
        <f>IF(H18="","",VLOOKUP(H18,'AUX1'!$M$41:$N$44,2,0))</f>
        <v/>
      </c>
      <c r="AG18" s="104" t="str">
        <f t="shared" si="1"/>
        <v/>
      </c>
      <c r="AH18" s="105" t="str">
        <f t="shared" si="2"/>
        <v/>
      </c>
      <c r="AI18" s="104" t="str">
        <f t="shared" si="3"/>
        <v/>
      </c>
      <c r="AJ18" s="106" t="str">
        <f t="shared" si="4"/>
        <v/>
      </c>
      <c r="AK18" s="106" t="str">
        <f t="shared" si="5"/>
        <v/>
      </c>
      <c r="AL18" s="104" t="str">
        <f t="shared" si="6"/>
        <v/>
      </c>
      <c r="AM18" s="106" t="str">
        <f t="shared" si="7"/>
        <v/>
      </c>
      <c r="AN18" s="107">
        <f t="shared" si="8"/>
        <v>0</v>
      </c>
      <c r="AO18" s="108">
        <f t="shared" si="9"/>
        <v>0</v>
      </c>
      <c r="AP18" s="109">
        <f t="shared" si="10"/>
        <v>0</v>
      </c>
      <c r="AQ18" s="109">
        <f t="shared" si="10"/>
        <v>0</v>
      </c>
      <c r="AR18" s="109">
        <f t="shared" si="11"/>
        <v>0</v>
      </c>
    </row>
    <row r="19" spans="2:47" ht="15.75" thickBot="1" x14ac:dyDescent="0.3">
      <c r="B19" s="397">
        <v>13</v>
      </c>
      <c r="C19" s="437" t="str">
        <f t="shared" si="0"/>
        <v/>
      </c>
      <c r="D19" s="438"/>
      <c r="E19" s="439"/>
      <c r="F19" s="440"/>
      <c r="G19" s="441"/>
      <c r="H19" s="442"/>
      <c r="I19" s="443"/>
      <c r="J19" s="441"/>
      <c r="K19" s="441"/>
      <c r="L19" s="444"/>
      <c r="M19" s="444"/>
      <c r="N19" s="442"/>
      <c r="O19" s="406"/>
      <c r="P19" s="406"/>
      <c r="Q19" s="405"/>
      <c r="R19" s="405"/>
      <c r="S19" s="406"/>
      <c r="T19" s="406"/>
      <c r="U19" s="442"/>
      <c r="V19" s="444"/>
      <c r="W19" s="445"/>
      <c r="X19" s="444"/>
      <c r="Y19" s="445"/>
      <c r="Z19" s="442"/>
      <c r="AA19" s="447"/>
      <c r="AC19" s="103" t="str">
        <f>IF(G19="","",VLOOKUP(G19,'AUX1'!$M$5:$N$36,2,0))</f>
        <v/>
      </c>
      <c r="AD19" s="103" t="str">
        <f>IF(AC19="","",VLOOKUP(AC19,'AUX1'!$N$5:$O$36,2,0))</f>
        <v/>
      </c>
      <c r="AE19" s="103" t="str">
        <f>IF(H19="","",VLOOKUP(H19,'AUX1'!$M$41:$N$44,2,0))</f>
        <v/>
      </c>
      <c r="AG19" s="104" t="str">
        <f t="shared" si="1"/>
        <v/>
      </c>
      <c r="AH19" s="105" t="str">
        <f t="shared" si="2"/>
        <v/>
      </c>
      <c r="AI19" s="104" t="str">
        <f t="shared" si="3"/>
        <v/>
      </c>
      <c r="AJ19" s="106" t="str">
        <f t="shared" si="4"/>
        <v/>
      </c>
      <c r="AK19" s="106" t="str">
        <f t="shared" si="5"/>
        <v/>
      </c>
      <c r="AL19" s="104" t="str">
        <f t="shared" si="6"/>
        <v/>
      </c>
      <c r="AM19" s="106" t="str">
        <f t="shared" si="7"/>
        <v/>
      </c>
      <c r="AN19" s="107">
        <f t="shared" si="8"/>
        <v>0</v>
      </c>
      <c r="AO19" s="108">
        <f t="shared" si="9"/>
        <v>0</v>
      </c>
      <c r="AP19" s="109">
        <f t="shared" si="10"/>
        <v>0</v>
      </c>
      <c r="AQ19" s="109">
        <f t="shared" si="10"/>
        <v>0</v>
      </c>
      <c r="AR19" s="109">
        <f t="shared" si="11"/>
        <v>0</v>
      </c>
      <c r="AT19" s="422" t="s">
        <v>98</v>
      </c>
      <c r="AU19" s="423">
        <f>'AUX1'!T19</f>
        <v>95</v>
      </c>
    </row>
    <row r="20" spans="2:47" x14ac:dyDescent="0.25">
      <c r="B20" s="397">
        <v>14</v>
      </c>
      <c r="C20" s="437" t="str">
        <f t="shared" si="0"/>
        <v/>
      </c>
      <c r="D20" s="438"/>
      <c r="E20" s="439"/>
      <c r="F20" s="440"/>
      <c r="G20" s="441"/>
      <c r="H20" s="442"/>
      <c r="I20" s="443"/>
      <c r="J20" s="441"/>
      <c r="K20" s="441"/>
      <c r="L20" s="444"/>
      <c r="M20" s="444"/>
      <c r="N20" s="442"/>
      <c r="O20" s="406"/>
      <c r="P20" s="406"/>
      <c r="Q20" s="405"/>
      <c r="R20" s="405"/>
      <c r="S20" s="406"/>
      <c r="T20" s="406"/>
      <c r="U20" s="442"/>
      <c r="V20" s="444"/>
      <c r="W20" s="445"/>
      <c r="X20" s="444"/>
      <c r="Y20" s="445"/>
      <c r="Z20" s="442"/>
      <c r="AA20" s="447"/>
      <c r="AC20" s="103" t="str">
        <f>IF(G20="","",VLOOKUP(G20,'AUX1'!$M$5:$N$36,2,0))</f>
        <v/>
      </c>
      <c r="AD20" s="103" t="str">
        <f>IF(AC20="","",VLOOKUP(AC20,'AUX1'!$N$5:$O$36,2,0))</f>
        <v/>
      </c>
      <c r="AE20" s="103" t="str">
        <f>IF(H20="","",VLOOKUP(H20,'AUX1'!$M$41:$N$44,2,0))</f>
        <v/>
      </c>
      <c r="AG20" s="104" t="str">
        <f t="shared" si="1"/>
        <v/>
      </c>
      <c r="AH20" s="105" t="str">
        <f t="shared" si="2"/>
        <v/>
      </c>
      <c r="AI20" s="104" t="str">
        <f t="shared" si="3"/>
        <v/>
      </c>
      <c r="AJ20" s="106" t="str">
        <f t="shared" si="4"/>
        <v/>
      </c>
      <c r="AK20" s="106" t="str">
        <f t="shared" si="5"/>
        <v/>
      </c>
      <c r="AL20" s="104" t="str">
        <f t="shared" si="6"/>
        <v/>
      </c>
      <c r="AM20" s="106" t="str">
        <f t="shared" si="7"/>
        <v/>
      </c>
      <c r="AN20" s="107">
        <f t="shared" si="8"/>
        <v>0</v>
      </c>
      <c r="AO20" s="108">
        <f t="shared" si="9"/>
        <v>0</v>
      </c>
      <c r="AP20" s="109">
        <f t="shared" si="10"/>
        <v>0</v>
      </c>
      <c r="AQ20" s="109">
        <f t="shared" si="10"/>
        <v>0</v>
      </c>
      <c r="AR20" s="109">
        <f t="shared" si="11"/>
        <v>0</v>
      </c>
    </row>
    <row r="21" spans="2:47" ht="15.75" thickBot="1" x14ac:dyDescent="0.3">
      <c r="B21" s="397">
        <v>15</v>
      </c>
      <c r="C21" s="437" t="str">
        <f t="shared" si="0"/>
        <v/>
      </c>
      <c r="D21" s="438"/>
      <c r="E21" s="439"/>
      <c r="F21" s="440"/>
      <c r="G21" s="441"/>
      <c r="H21" s="442"/>
      <c r="I21" s="443"/>
      <c r="J21" s="441"/>
      <c r="K21" s="441"/>
      <c r="L21" s="444"/>
      <c r="M21" s="444"/>
      <c r="N21" s="442"/>
      <c r="O21" s="406"/>
      <c r="P21" s="406"/>
      <c r="Q21" s="405"/>
      <c r="R21" s="405"/>
      <c r="S21" s="406"/>
      <c r="T21" s="406"/>
      <c r="U21" s="442"/>
      <c r="V21" s="444"/>
      <c r="W21" s="445"/>
      <c r="X21" s="444"/>
      <c r="Y21" s="445"/>
      <c r="Z21" s="442"/>
      <c r="AA21" s="447"/>
      <c r="AC21" s="103" t="str">
        <f>IF(G21="","",VLOOKUP(G21,'AUX1'!$M$5:$N$36,2,0))</f>
        <v/>
      </c>
      <c r="AD21" s="103" t="str">
        <f>IF(AC21="","",VLOOKUP(AC21,'AUX1'!$N$5:$O$36,2,0))</f>
        <v/>
      </c>
      <c r="AE21" s="103" t="str">
        <f>IF(H21="","",VLOOKUP(H21,'AUX1'!$M$41:$N$44,2,0))</f>
        <v/>
      </c>
      <c r="AG21" s="104" t="str">
        <f t="shared" si="1"/>
        <v/>
      </c>
      <c r="AH21" s="105" t="str">
        <f t="shared" si="2"/>
        <v/>
      </c>
      <c r="AI21" s="104" t="str">
        <f t="shared" si="3"/>
        <v/>
      </c>
      <c r="AJ21" s="106" t="str">
        <f t="shared" si="4"/>
        <v/>
      </c>
      <c r="AK21" s="106" t="str">
        <f t="shared" si="5"/>
        <v/>
      </c>
      <c r="AL21" s="104" t="str">
        <f t="shared" si="6"/>
        <v/>
      </c>
      <c r="AM21" s="106" t="str">
        <f t="shared" si="7"/>
        <v/>
      </c>
      <c r="AN21" s="107">
        <f t="shared" si="8"/>
        <v>0</v>
      </c>
      <c r="AO21" s="108">
        <f t="shared" si="9"/>
        <v>0</v>
      </c>
      <c r="AP21" s="109">
        <f t="shared" si="10"/>
        <v>0</v>
      </c>
      <c r="AQ21" s="109">
        <f t="shared" si="10"/>
        <v>0</v>
      </c>
      <c r="AR21" s="109">
        <f t="shared" si="11"/>
        <v>0</v>
      </c>
      <c r="AT21" s="424" t="s">
        <v>562</v>
      </c>
      <c r="AU21" s="423">
        <f>'AUX1'!V34</f>
        <v>300.89999999999998</v>
      </c>
    </row>
    <row r="22" spans="2:47" x14ac:dyDescent="0.25">
      <c r="U22" s="94"/>
      <c r="V22" s="94"/>
      <c r="W22" s="94"/>
      <c r="AG22" s="115">
        <f>SUM(AG7:AG21)</f>
        <v>0</v>
      </c>
      <c r="AH22" s="116">
        <f>SUM(AH7:AH21)</f>
        <v>0</v>
      </c>
      <c r="AI22" s="115">
        <f>SUM(AI7:AI21)</f>
        <v>0</v>
      </c>
      <c r="AJ22" s="115"/>
      <c r="AK22" s="117">
        <f>SUM(AK7:AK21)</f>
        <v>0</v>
      </c>
      <c r="AL22" s="115">
        <f>SUM(AL7:AL21)</f>
        <v>0</v>
      </c>
      <c r="AM22" s="117"/>
      <c r="AN22" s="115"/>
      <c r="AO22" s="117">
        <f>SUM(AO7:AO21)</f>
        <v>0</v>
      </c>
      <c r="AP22" s="117">
        <f>SUM(AP7:AP21)</f>
        <v>0</v>
      </c>
      <c r="AQ22" s="117">
        <f>SUM(AQ7:AQ21)</f>
        <v>0</v>
      </c>
      <c r="AR22" s="117">
        <f>SUM(AR7:AR21)</f>
        <v>0</v>
      </c>
    </row>
    <row r="23" spans="2:47" x14ac:dyDescent="0.25">
      <c r="U23" s="94"/>
      <c r="V23" s="94"/>
      <c r="W23" s="94"/>
    </row>
    <row r="24" spans="2:47" ht="15.75" thickBot="1" x14ac:dyDescent="0.3">
      <c r="G24" s="432" t="s">
        <v>374</v>
      </c>
      <c r="H24" s="433"/>
      <c r="I24" s="433"/>
      <c r="J24" s="433"/>
      <c r="K24" s="433"/>
      <c r="L24" s="433"/>
      <c r="U24" s="94"/>
      <c r="V24" s="94"/>
      <c r="W24" s="94"/>
    </row>
    <row r="25" spans="2:47" x14ac:dyDescent="0.25">
      <c r="U25" s="94"/>
      <c r="V25" s="94"/>
      <c r="W25" s="94"/>
    </row>
    <row r="26" spans="2:47" x14ac:dyDescent="0.25">
      <c r="G26" s="593"/>
      <c r="H26" s="593"/>
      <c r="I26" s="593"/>
      <c r="J26" s="593"/>
      <c r="K26" s="593"/>
      <c r="L26" s="593"/>
      <c r="U26" s="94"/>
      <c r="V26" s="94"/>
      <c r="W26" s="94"/>
    </row>
    <row r="27" spans="2:47" x14ac:dyDescent="0.25">
      <c r="G27" s="593"/>
      <c r="H27" s="593"/>
      <c r="I27" s="593"/>
      <c r="J27" s="593"/>
      <c r="K27" s="593"/>
      <c r="L27" s="593"/>
    </row>
    <row r="28" spans="2:47" x14ac:dyDescent="0.25">
      <c r="G28" s="593"/>
      <c r="H28" s="593"/>
      <c r="I28" s="593"/>
      <c r="J28" s="593"/>
      <c r="K28" s="593"/>
      <c r="L28" s="593"/>
    </row>
    <row r="29" spans="2:47" x14ac:dyDescent="0.25">
      <c r="G29" s="593"/>
      <c r="H29" s="593"/>
      <c r="I29" s="593"/>
      <c r="J29" s="593"/>
      <c r="K29" s="593"/>
      <c r="L29" s="593"/>
    </row>
    <row r="30" spans="2:47" x14ac:dyDescent="0.25">
      <c r="G30" s="593"/>
      <c r="H30" s="593"/>
      <c r="I30" s="593"/>
      <c r="J30" s="593"/>
      <c r="K30" s="593"/>
      <c r="L30" s="593"/>
    </row>
    <row r="31" spans="2:47" x14ac:dyDescent="0.25"/>
  </sheetData>
  <sheetProtection algorithmName="SHA-512" hashValue="zJM7BrOmxRCT/7S2CRD1i7oichP+JhSOtTo2Pslj7ISiTz40w/yUSGT5ihToo6wBAVP1IN72nT3yxeaTECE7dA==" saltValue="bNNOwRPzy1auHHJ250Iczg==" spinCount="100000" sheet="1" objects="1" scenarios="1" selectLockedCells="1"/>
  <mergeCells count="20">
    <mergeCell ref="T4:Y4"/>
    <mergeCell ref="B5:B6"/>
    <mergeCell ref="C5:C6"/>
    <mergeCell ref="D5:F5"/>
    <mergeCell ref="G5:H5"/>
    <mergeCell ref="J5:J6"/>
    <mergeCell ref="K5:K6"/>
    <mergeCell ref="L5:M5"/>
    <mergeCell ref="N5:O5"/>
    <mergeCell ref="P5:P6"/>
    <mergeCell ref="AP5:AP6"/>
    <mergeCell ref="AQ5:AQ6"/>
    <mergeCell ref="AR5:AR6"/>
    <mergeCell ref="G26:L30"/>
    <mergeCell ref="Q5:S5"/>
    <mergeCell ref="T5:U5"/>
    <mergeCell ref="V5:W5"/>
    <mergeCell ref="X5:Y5"/>
    <mergeCell ref="Z5:Z6"/>
    <mergeCell ref="AA5:AA6"/>
  </mergeCells>
  <dataValidations count="10">
    <dataValidation type="decimal" allowBlank="1" showErrorMessage="1" errorTitle="DIÁRIAS - Quantidade" error="Informar somente números, com até uma casa decinal. Ex.: 0,5 / 1,5 / 2;_x000a_Número MÁXIMO permitido = 50 diárias" promptTitle="QUANTIDADE de DIÁRIAS" prompt="Se não haverá liberação de DIÁRIAS, deixar em branco. Informar Números com até uma casa decimal - Ex.: 0,5 - 1 - 1,5" sqref="P7:P21">
      <formula1>0.5</formula1>
      <formula2>50</formula2>
    </dataValidation>
    <dataValidation type="whole" allowBlank="1" showErrorMessage="1" errorTitle="Km IDA e VOLTA" error="Informar somente NUMEROS inteiros, sem complementações" promptTitle="Km - IDA e VOLTA" prompt="Informe somente VALORES inteiros" sqref="T7:T21">
      <formula1>1</formula1>
      <formula2>10000</formula2>
    </dataValidation>
    <dataValidation type="date" allowBlank="1" showInputMessage="1" showErrorMessage="1" errorTitle="DATA" error="Informar Datas do ano de 2023, no formato: dd/mm/aaaa" promptTitle="Formato de Data" prompt="dd/mm/aaaa" sqref="X7:X21 V7:V21">
      <formula1>44927</formula1>
      <formula2>45291</formula2>
    </dataValidation>
    <dataValidation type="whole" allowBlank="1" showInputMessage="1" showErrorMessage="1" errorTitle="TAXA DESLOCAMENTO" error="Para QUANTOS Servidores ou Convidados será autorizado o pagamento de Taxa de Deslocamento (Embarque/Desembarque)" promptTitle="Taxa Deslocamento" prompt="Quantas Pessoas viajarão com Passagens (Aéreas ou Rodoviárias)" sqref="S7:S21">
      <formula1>0</formula1>
      <formula2>30</formula2>
    </dataValidation>
    <dataValidation type="whole" allowBlank="1" showInputMessage="1" showErrorMessage="1" errorTitle="VALOR PASSAGENS" error="Informar o Valor das Passagens - IDA e VOLTA - dos contemplados com esse recurso, sem centavos" promptTitle="Passagens Rodoviárias" prompt="Informar Valor" sqref="R7:R21">
      <formula1>0</formula1>
      <formula2>30000</formula2>
    </dataValidation>
    <dataValidation type="whole" allowBlank="1" showInputMessage="1" showErrorMessage="1" errorTitle="VALOR PASSAGENS" error="Informar o Valor das Passagens - IDA e VOLTA - dos contemplados com esse recurso, sem centavos" promptTitle="Passagens Aéreas" prompt="Informar Valor" sqref="Q7:Q21">
      <formula1>0</formula1>
      <formula2>30000</formula2>
    </dataValidation>
    <dataValidation type="time" allowBlank="1" showInputMessage="1" showErrorMessage="1" errorTitle="FORMATO DE HORA" error="Informar HORA no formato: hh:mm" promptTitle="Formato de Hora" prompt="hh:mm" sqref="W7:W21 Y7:Y21">
      <formula1>0.000694444444444444</formula1>
      <formula2>0.999305555555556</formula2>
    </dataValidation>
    <dataValidation allowBlank="1" showInputMessage="1" showErrorMessage="1" prompt="Se, &quot;Situação dos Planos&quot;: 4-Substituído = Informe os dados do Plano Substituto (Ex. Quantidade de diárias, quilometragem, destino da viagem etc. neste campo, sem alterar os dados originais); 5-Cancelado = Justifique o cancelamento do Plano de Ação." sqref="F7:F21"/>
    <dataValidation type="decimal" allowBlank="1" showInputMessage="1" showErrorMessage="1" prompt="Para: 1-Não Executado = Informar 0%; 2-Em Execução = Informar de 1% a 99%; 3-Executado = Informar 100%; 4-Substituído = Preencher a Coluna &quot;Comentários/justificativas&quot;; 5-Cancelado = Preencher a Coluna &quot;Comentários/justificativas&quot;." sqref="E7:E21">
      <formula1>0</formula1>
      <formula2>1</formula2>
    </dataValidation>
    <dataValidation type="date" allowBlank="1" showInputMessage="1" showErrorMessage="1" errorTitle="DATA" error="Informar Datas do ano de 2024, no formato: dd/mm/aaaa" promptTitle="Formato de Data" prompt="dd/mm/aaaa" sqref="L7:M21">
      <formula1>45292</formula1>
      <formula2>45657</formula2>
    </dataValidation>
  </dataValidation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Tipo de Atividade" prompt="Selecionar Opção">
          <x14:formula1>
            <xm:f>'AUX1'!$M$41:$M$44</xm:f>
          </x14:formula1>
          <xm:sqref>H7:H21</xm:sqref>
        </x14:dataValidation>
        <x14:dataValidation type="list" operator="equal" allowBlank="1" showInputMessage="1" showErrorMessage="1" promptTitle="Dimensões" prompt="Selecionar Opção">
          <x14:formula1>
            <xm:f>'AUX1'!$M$69:$M$75</xm:f>
          </x14:formula1>
          <xm:sqref>I7:I21</xm:sqref>
        </x14:dataValidation>
        <x14:dataValidation type="list" allowBlank="1" showInputMessage="1" showErrorMessage="1" promptTitle="Tipo de Evento" prompt="Selecionar Opção">
          <x14:formula1>
            <xm:f>'AUX1'!$M$9:$M$17</xm:f>
          </x14:formula1>
          <xm:sqref>G7:G21</xm:sqref>
        </x14:dataValidation>
        <x14:dataValidation type="list" allowBlank="1" showInputMessage="1" showErrorMessage="1" promptTitle="Meio de Transporte" prompt="Selecionar Opção">
          <x14:formula1>
            <xm:f>'AUX1'!$S$6:$S$9</xm:f>
          </x14:formula1>
          <xm:sqref>U7:U21</xm:sqref>
        </x14:dataValidation>
        <x14:dataValidation type="list" allowBlank="1" showInputMessage="1" showErrorMessage="1" promptTitle="Situação dos Planos" prompt="Selecionar uma das opções da lista.">
          <x14:formula1>
            <xm:f>'AUX1'!$M$50:$M$54</xm:f>
          </x14:formula1>
          <xm:sqref>D7:D21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BL30"/>
  <sheetViews>
    <sheetView showGridLines="0" zoomScale="80" zoomScaleNormal="80" workbookViewId="0"/>
  </sheetViews>
  <sheetFormatPr defaultColWidth="11.5703125" defaultRowHeight="15" x14ac:dyDescent="0.25"/>
  <cols>
    <col min="1" max="1" width="5.42578125" style="39" customWidth="1"/>
    <col min="2" max="2" width="7.5703125" style="39" customWidth="1"/>
    <col min="3" max="3" width="25.28515625" style="39" customWidth="1"/>
    <col min="4" max="4" width="18.140625" style="39" hidden="1" customWidth="1"/>
    <col min="5" max="5" width="12.28515625" style="39" hidden="1" customWidth="1"/>
    <col min="6" max="6" width="50.42578125" style="39" hidden="1" customWidth="1"/>
    <col min="7" max="7" width="22" style="20" customWidth="1"/>
    <col min="8" max="8" width="14.7109375" style="39" customWidth="1"/>
    <col min="9" max="9" width="14.85546875" style="39" customWidth="1"/>
    <col min="10" max="11" width="30.42578125" style="39" customWidth="1"/>
    <col min="12" max="12" width="15" style="39" customWidth="1"/>
    <col min="13" max="13" width="11.7109375" style="39" customWidth="1"/>
    <col min="14" max="14" width="16.140625" style="39" customWidth="1"/>
    <col min="15" max="15" width="12.42578125" style="39" customWidth="1"/>
    <col min="16" max="16" width="13.28515625" style="39" customWidth="1"/>
    <col min="17" max="17" width="18.140625" style="94" customWidth="1"/>
    <col min="18" max="19" width="11.7109375" style="39" customWidth="1"/>
    <col min="20" max="20" width="14.140625" style="39" customWidth="1"/>
    <col min="21" max="21" width="17.7109375" style="39" customWidth="1"/>
    <col min="22" max="22" width="11.7109375" style="39" customWidth="1"/>
    <col min="23" max="23" width="34.28515625" style="39" customWidth="1"/>
    <col min="24" max="24" width="59.85546875" style="39" customWidth="1"/>
    <col min="25" max="25" width="8.5703125" style="39" customWidth="1"/>
    <col min="26" max="28" width="0" style="39" hidden="1" customWidth="1"/>
    <col min="29" max="29" width="0" style="95" hidden="1" customWidth="1"/>
    <col min="30" max="30" width="0" style="107" hidden="1" customWidth="1"/>
    <col min="31" max="31" width="10.5703125" style="107" hidden="1" customWidth="1"/>
    <col min="32" max="32" width="0" style="95" hidden="1" customWidth="1"/>
    <col min="33" max="33" width="11.140625" style="95" hidden="1" customWidth="1"/>
    <col min="34" max="34" width="8.42578125" style="95" hidden="1" customWidth="1"/>
    <col min="35" max="36" width="0" style="95" hidden="1" customWidth="1"/>
    <col min="37" max="37" width="10" style="95" hidden="1" customWidth="1"/>
    <col min="38" max="41" width="0" style="95" hidden="1" customWidth="1"/>
    <col min="42" max="42" width="11.5703125" style="95" hidden="1" customWidth="1"/>
    <col min="43" max="44" width="10" style="95" hidden="1" customWidth="1"/>
    <col min="45" max="45" width="11.28515625" style="95" hidden="1" customWidth="1"/>
    <col min="46" max="46" width="0" style="95" hidden="1" customWidth="1"/>
    <col min="47" max="47" width="21.140625" style="95" hidden="1" customWidth="1"/>
    <col min="48" max="49" width="13.85546875" style="95" hidden="1" customWidth="1"/>
    <col min="50" max="50" width="0" style="39" hidden="1" customWidth="1"/>
    <col min="51" max="64" width="8.5703125" style="39" customWidth="1"/>
    <col min="65" max="16384" width="11.5703125" style="39"/>
  </cols>
  <sheetData>
    <row r="1" spans="1:64" x14ac:dyDescent="0.25">
      <c r="A1" s="93"/>
    </row>
    <row r="2" spans="1:64" ht="19.5" thickBot="1" x14ac:dyDescent="0.3">
      <c r="A2" s="95"/>
      <c r="B2" s="96" t="s">
        <v>383</v>
      </c>
      <c r="C2" s="96"/>
      <c r="D2" s="96"/>
      <c r="E2" s="96"/>
      <c r="F2" s="96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8" t="s">
        <v>115</v>
      </c>
      <c r="W2" s="99" t="e">
        <f>VLOOKUP(IDENTIF!C5,'AUX1'!B5:E52,3,0)</f>
        <v>#N/A</v>
      </c>
      <c r="X2" s="95"/>
      <c r="Y2" s="95"/>
      <c r="Z2" s="95"/>
      <c r="AA2" s="95"/>
      <c r="AB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5.75" thickBot="1" x14ac:dyDescent="0.3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G4" s="39"/>
      <c r="AH4" s="604" t="s">
        <v>384</v>
      </c>
      <c r="AI4" s="604"/>
      <c r="AJ4" s="604"/>
      <c r="AK4" s="604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4" ht="15.75" thickBot="1" x14ac:dyDescent="0.3">
      <c r="A5" s="95"/>
      <c r="B5" s="605" t="s">
        <v>329</v>
      </c>
      <c r="C5" s="590" t="s">
        <v>330</v>
      </c>
      <c r="D5" s="591" t="s">
        <v>331</v>
      </c>
      <c r="E5" s="591"/>
      <c r="F5" s="591"/>
      <c r="G5" s="587" t="s">
        <v>332</v>
      </c>
      <c r="H5" s="587"/>
      <c r="I5" s="101" t="s">
        <v>333</v>
      </c>
      <c r="J5" s="575" t="s">
        <v>336</v>
      </c>
      <c r="K5" s="575" t="s">
        <v>337</v>
      </c>
      <c r="L5" s="586" t="s">
        <v>385</v>
      </c>
      <c r="M5" s="586" t="s">
        <v>386</v>
      </c>
      <c r="N5" s="586" t="s">
        <v>387</v>
      </c>
      <c r="O5" s="587" t="s">
        <v>378</v>
      </c>
      <c r="P5" s="587"/>
      <c r="Q5" s="587"/>
      <c r="R5" s="607" t="s">
        <v>388</v>
      </c>
      <c r="S5" s="607"/>
      <c r="T5" s="586" t="s">
        <v>342</v>
      </c>
      <c r="U5" s="586" t="s">
        <v>389</v>
      </c>
      <c r="V5" s="586" t="s">
        <v>343</v>
      </c>
      <c r="W5" s="575" t="s">
        <v>390</v>
      </c>
      <c r="X5" s="574" t="s">
        <v>347</v>
      </c>
      <c r="Y5" s="95"/>
      <c r="Z5" s="111" t="s">
        <v>348</v>
      </c>
      <c r="AA5" s="111" t="s">
        <v>348</v>
      </c>
      <c r="AB5" s="111" t="s">
        <v>348</v>
      </c>
      <c r="AD5" s="600" t="s">
        <v>391</v>
      </c>
      <c r="AE5" s="600" t="s">
        <v>392</v>
      </c>
      <c r="AF5" s="602" t="s">
        <v>297</v>
      </c>
      <c r="AG5" s="602"/>
      <c r="AH5" s="600" t="s">
        <v>393</v>
      </c>
      <c r="AI5" s="600" t="s">
        <v>394</v>
      </c>
      <c r="AJ5" s="599" t="s">
        <v>368</v>
      </c>
      <c r="AK5" s="600" t="s">
        <v>395</v>
      </c>
      <c r="AL5" s="600" t="s">
        <v>396</v>
      </c>
      <c r="AM5" s="600" t="s">
        <v>397</v>
      </c>
      <c r="AN5" s="600" t="s">
        <v>370</v>
      </c>
      <c r="AO5" s="599" t="s">
        <v>371</v>
      </c>
      <c r="AP5" s="599" t="s">
        <v>372</v>
      </c>
      <c r="AQ5" s="603" t="s">
        <v>349</v>
      </c>
      <c r="AR5" s="592" t="s">
        <v>350</v>
      </c>
      <c r="AS5" s="592" t="s">
        <v>351</v>
      </c>
      <c r="AU5" s="112" t="s">
        <v>17</v>
      </c>
      <c r="AV5" s="119" t="s">
        <v>18</v>
      </c>
      <c r="AW5" s="119" t="s">
        <v>19</v>
      </c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4" ht="30.75" thickBot="1" x14ac:dyDescent="0.3">
      <c r="A6" s="95"/>
      <c r="B6" s="606"/>
      <c r="C6" s="606"/>
      <c r="D6" s="428" t="s">
        <v>352</v>
      </c>
      <c r="E6" s="428" t="s">
        <v>353</v>
      </c>
      <c r="F6" s="428" t="s">
        <v>354</v>
      </c>
      <c r="G6" s="429" t="s">
        <v>398</v>
      </c>
      <c r="H6" s="429" t="s">
        <v>356</v>
      </c>
      <c r="I6" s="429" t="s">
        <v>357</v>
      </c>
      <c r="J6" s="595"/>
      <c r="K6" s="595"/>
      <c r="L6" s="595"/>
      <c r="M6" s="595"/>
      <c r="N6" s="595"/>
      <c r="O6" s="430" t="s">
        <v>349</v>
      </c>
      <c r="P6" s="430" t="s">
        <v>350</v>
      </c>
      <c r="Q6" s="416" t="s">
        <v>351</v>
      </c>
      <c r="R6" s="431" t="s">
        <v>399</v>
      </c>
      <c r="S6" s="431" t="s">
        <v>400</v>
      </c>
      <c r="T6" s="601"/>
      <c r="U6" s="601"/>
      <c r="V6" s="601"/>
      <c r="W6" s="601"/>
      <c r="X6" s="601"/>
      <c r="Y6" s="95"/>
      <c r="Z6" s="111" t="s">
        <v>362</v>
      </c>
      <c r="AA6" s="111" t="s">
        <v>363</v>
      </c>
      <c r="AB6" s="111" t="s">
        <v>364</v>
      </c>
      <c r="AD6" s="600"/>
      <c r="AE6" s="600"/>
      <c r="AF6" s="436" t="s">
        <v>365</v>
      </c>
      <c r="AG6" s="111" t="s">
        <v>366</v>
      </c>
      <c r="AH6" s="600"/>
      <c r="AI6" s="600"/>
      <c r="AJ6" s="600"/>
      <c r="AK6" s="600"/>
      <c r="AL6" s="600"/>
      <c r="AM6" s="600"/>
      <c r="AN6" s="600"/>
      <c r="AO6" s="600"/>
      <c r="AP6" s="600"/>
      <c r="AQ6" s="600"/>
      <c r="AR6" s="600"/>
      <c r="AS6" s="600"/>
      <c r="AU6" s="110" t="s">
        <v>26</v>
      </c>
      <c r="AV6" s="418">
        <f>'AUX1'!T6</f>
        <v>6.572000000000001</v>
      </c>
      <c r="AW6" s="418">
        <f>'AUX1'!U6</f>
        <v>25.5566</v>
      </c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4" x14ac:dyDescent="0.25">
      <c r="A7" s="95"/>
      <c r="B7" s="456">
        <v>1</v>
      </c>
      <c r="C7" s="437" t="str">
        <f t="shared" ref="C7:C21" si="0">IF(G7="","",CONCATENATE($W$2," ",TEXT(B7,"00")," - ",AA7," - ",Z7," - ",AB7))</f>
        <v/>
      </c>
      <c r="D7" s="438"/>
      <c r="E7" s="439"/>
      <c r="F7" s="440"/>
      <c r="G7" s="441"/>
      <c r="H7" s="442"/>
      <c r="I7" s="443"/>
      <c r="J7" s="441"/>
      <c r="K7" s="441"/>
      <c r="L7" s="406"/>
      <c r="M7" s="406"/>
      <c r="N7" s="406"/>
      <c r="O7" s="405"/>
      <c r="P7" s="405"/>
      <c r="Q7" s="406"/>
      <c r="R7" s="406"/>
      <c r="S7" s="406"/>
      <c r="T7" s="442"/>
      <c r="U7" s="406"/>
      <c r="V7" s="406"/>
      <c r="W7" s="442"/>
      <c r="X7" s="446"/>
      <c r="Y7" s="95"/>
      <c r="Z7" s="103" t="str">
        <f>IF(G7="","",VLOOKUP(G7,'AUX1'!$M$5:$N$36,2,0))</f>
        <v/>
      </c>
      <c r="AA7" s="103" t="str">
        <f>IF(Z7="","",VLOOKUP(Z7,'AUX1'!$N$5:$O$36,2,0))</f>
        <v/>
      </c>
      <c r="AB7" s="103" t="str">
        <f>IF(H7="","",VLOOKUP(H7,'AUX1'!$M$41:$N$44,2,0))</f>
        <v/>
      </c>
      <c r="AD7" s="107" t="str">
        <f t="shared" ref="AD7:AD21" si="1">IF(L7="","",L7)</f>
        <v/>
      </c>
      <c r="AE7" s="107" t="str">
        <f t="shared" ref="AE7:AE21" si="2">IF(N7="","",N7)</f>
        <v/>
      </c>
      <c r="AF7" s="104" t="str">
        <f t="shared" ref="AF7:AF21" si="3">IF(AE7="","",AD7*AE7)</f>
        <v/>
      </c>
      <c r="AG7" s="105" t="str">
        <f t="shared" ref="AG7:AG21" si="4">IF(AF7="","",AF7*$AV$21)</f>
        <v/>
      </c>
      <c r="AH7" s="122" t="str">
        <f t="shared" ref="AH7:AH21" si="5">IF(M7="","",M7)</f>
        <v/>
      </c>
      <c r="AI7" s="104" t="str">
        <f t="shared" ref="AI7:AI21" si="6">IF(AH7="","",AD7*AH7)</f>
        <v/>
      </c>
      <c r="AJ7" s="106" t="str">
        <f t="shared" ref="AJ7:AJ21" si="7">IF(AI7="","",VLOOKUP(T7,$AU$6:$AW$9,2,0))</f>
        <v/>
      </c>
      <c r="AK7" s="106" t="str">
        <f t="shared" ref="AK7:AK21" si="8">IF(AI7="","",AI7*AJ7)</f>
        <v/>
      </c>
      <c r="AL7" s="104" t="str">
        <f t="shared" ref="AL7:AL21" si="9">IF(U7="","",U7)</f>
        <v/>
      </c>
      <c r="AM7" s="104" t="str">
        <f t="shared" ref="AM7:AM21" si="10">IF(AL7="","",AD7*AL7)</f>
        <v/>
      </c>
      <c r="AN7" s="106" t="str">
        <f t="shared" ref="AN7:AN21" si="11">IF(AI7="","",VLOOKUP(T7,$AU$6:$AW$9,3,0))</f>
        <v/>
      </c>
      <c r="AO7" s="107">
        <f t="shared" ref="AO7:AO21" si="12">IF(AH7&lt;=300,$AV$12,IF(AND(AH7&gt;300,AH7&lt;=600),$AV$13,IF(AND(AH7&gt;600,AH7&lt;=900),$AV$14,IF(AND(AH7&gt;900,AH7&lt;=1200),$AV$15,IF(AND(AH7&gt;1200,AH7&lt;=1500),$AV$16,IF(AH7&gt;1500,$AV$17))))))</f>
        <v>0</v>
      </c>
      <c r="AP7" s="108">
        <f t="shared" ref="AP7:AP21" si="13">IF(AM7="",0,AM7*AN7*AO7)</f>
        <v>0</v>
      </c>
      <c r="AQ7" s="109">
        <f t="shared" ref="AQ7:AS21" si="14">O7</f>
        <v>0</v>
      </c>
      <c r="AR7" s="109">
        <f t="shared" si="14"/>
        <v>0</v>
      </c>
      <c r="AS7" s="109">
        <f t="shared" si="14"/>
        <v>0</v>
      </c>
      <c r="AU7" s="110" t="s">
        <v>31</v>
      </c>
      <c r="AV7" s="418">
        <f>'AUX1'!T7</f>
        <v>4.8124000000000002</v>
      </c>
      <c r="AW7" s="418">
        <f>'AUX1'!U7</f>
        <v>37.407400000000003</v>
      </c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4" x14ac:dyDescent="0.25">
      <c r="A8" s="95"/>
      <c r="B8" s="456">
        <v>2</v>
      </c>
      <c r="C8" s="437" t="str">
        <f t="shared" si="0"/>
        <v/>
      </c>
      <c r="D8" s="438"/>
      <c r="E8" s="439"/>
      <c r="F8" s="440"/>
      <c r="G8" s="441"/>
      <c r="H8" s="442"/>
      <c r="I8" s="443"/>
      <c r="J8" s="441"/>
      <c r="K8" s="441"/>
      <c r="L8" s="406"/>
      <c r="M8" s="406"/>
      <c r="N8" s="406"/>
      <c r="O8" s="405"/>
      <c r="P8" s="405"/>
      <c r="Q8" s="406"/>
      <c r="R8" s="406"/>
      <c r="S8" s="406"/>
      <c r="T8" s="442"/>
      <c r="U8" s="406"/>
      <c r="V8" s="406"/>
      <c r="W8" s="442"/>
      <c r="X8" s="446"/>
      <c r="Y8" s="95"/>
      <c r="Z8" s="103" t="str">
        <f>IF(G8="","",VLOOKUP(G8,'AUX1'!$M$5:$N$36,2,0))</f>
        <v/>
      </c>
      <c r="AA8" s="103" t="str">
        <f>IF(Z8="","",VLOOKUP(Z8,'AUX1'!$N$5:$O$36,2,0))</f>
        <v/>
      </c>
      <c r="AB8" s="103" t="str">
        <f>IF(H8="","",VLOOKUP(H8,'AUX1'!$M$41:$N$44,2,0))</f>
        <v/>
      </c>
      <c r="AD8" s="107" t="str">
        <f t="shared" si="1"/>
        <v/>
      </c>
      <c r="AE8" s="107" t="str">
        <f t="shared" si="2"/>
        <v/>
      </c>
      <c r="AF8" s="104" t="str">
        <f t="shared" si="3"/>
        <v/>
      </c>
      <c r="AG8" s="105" t="str">
        <f t="shared" si="4"/>
        <v/>
      </c>
      <c r="AH8" s="122" t="str">
        <f t="shared" si="5"/>
        <v/>
      </c>
      <c r="AI8" s="104" t="str">
        <f t="shared" si="6"/>
        <v/>
      </c>
      <c r="AJ8" s="106" t="str">
        <f t="shared" si="7"/>
        <v/>
      </c>
      <c r="AK8" s="106" t="str">
        <f t="shared" si="8"/>
        <v/>
      </c>
      <c r="AL8" s="104" t="str">
        <f t="shared" si="9"/>
        <v/>
      </c>
      <c r="AM8" s="104" t="str">
        <f t="shared" si="10"/>
        <v/>
      </c>
      <c r="AN8" s="106" t="str">
        <f t="shared" si="11"/>
        <v/>
      </c>
      <c r="AO8" s="107">
        <f t="shared" si="12"/>
        <v>0</v>
      </c>
      <c r="AP8" s="108">
        <f t="shared" si="13"/>
        <v>0</v>
      </c>
      <c r="AQ8" s="109">
        <f t="shared" si="14"/>
        <v>0</v>
      </c>
      <c r="AR8" s="109">
        <f t="shared" si="14"/>
        <v>0</v>
      </c>
      <c r="AS8" s="109">
        <f t="shared" si="14"/>
        <v>0</v>
      </c>
      <c r="AU8" s="110" t="s">
        <v>39</v>
      </c>
      <c r="AV8" s="418">
        <f>'AUX1'!T8</f>
        <v>4.3672000000000004</v>
      </c>
      <c r="AW8" s="418">
        <f>'AUX1'!U8</f>
        <v>20.882000000000001</v>
      </c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</row>
    <row r="9" spans="1:64" x14ac:dyDescent="0.25">
      <c r="A9" s="95"/>
      <c r="B9" s="456">
        <v>3</v>
      </c>
      <c r="C9" s="437" t="str">
        <f t="shared" si="0"/>
        <v/>
      </c>
      <c r="D9" s="438"/>
      <c r="E9" s="439"/>
      <c r="F9" s="440"/>
      <c r="G9" s="441"/>
      <c r="H9" s="442"/>
      <c r="I9" s="443"/>
      <c r="J9" s="441"/>
      <c r="K9" s="441"/>
      <c r="L9" s="406"/>
      <c r="M9" s="406"/>
      <c r="N9" s="406"/>
      <c r="O9" s="405"/>
      <c r="P9" s="405"/>
      <c r="Q9" s="406"/>
      <c r="R9" s="406"/>
      <c r="S9" s="406"/>
      <c r="T9" s="442"/>
      <c r="U9" s="406"/>
      <c r="V9" s="406"/>
      <c r="W9" s="442"/>
      <c r="X9" s="446"/>
      <c r="Y9" s="95"/>
      <c r="Z9" s="103" t="str">
        <f>IF(G9="","",VLOOKUP(G9,'AUX1'!$M$5:$N$36,2,0))</f>
        <v/>
      </c>
      <c r="AA9" s="103" t="str">
        <f>IF(Z9="","",VLOOKUP(Z9,'AUX1'!$N$5:$O$36,2,0))</f>
        <v/>
      </c>
      <c r="AB9" s="103" t="str">
        <f>IF(H9="","",VLOOKUP(H9,'AUX1'!$M$41:$N$44,2,0))</f>
        <v/>
      </c>
      <c r="AD9" s="107" t="str">
        <f t="shared" si="1"/>
        <v/>
      </c>
      <c r="AE9" s="107" t="str">
        <f t="shared" si="2"/>
        <v/>
      </c>
      <c r="AF9" s="104" t="str">
        <f t="shared" si="3"/>
        <v/>
      </c>
      <c r="AG9" s="105" t="str">
        <f t="shared" si="4"/>
        <v/>
      </c>
      <c r="AH9" s="122" t="str">
        <f t="shared" si="5"/>
        <v/>
      </c>
      <c r="AI9" s="104" t="str">
        <f t="shared" si="6"/>
        <v/>
      </c>
      <c r="AJ9" s="106" t="str">
        <f t="shared" si="7"/>
        <v/>
      </c>
      <c r="AK9" s="106" t="str">
        <f t="shared" si="8"/>
        <v/>
      </c>
      <c r="AL9" s="104" t="str">
        <f t="shared" si="9"/>
        <v/>
      </c>
      <c r="AM9" s="104" t="str">
        <f t="shared" si="10"/>
        <v/>
      </c>
      <c r="AN9" s="106" t="str">
        <f t="shared" si="11"/>
        <v/>
      </c>
      <c r="AO9" s="107">
        <f t="shared" si="12"/>
        <v>0</v>
      </c>
      <c r="AP9" s="108">
        <f t="shared" si="13"/>
        <v>0</v>
      </c>
      <c r="AQ9" s="109">
        <f t="shared" si="14"/>
        <v>0</v>
      </c>
      <c r="AR9" s="109">
        <f t="shared" si="14"/>
        <v>0</v>
      </c>
      <c r="AS9" s="109">
        <f t="shared" si="14"/>
        <v>0</v>
      </c>
      <c r="AU9" s="110" t="s">
        <v>46</v>
      </c>
      <c r="AV9" s="418">
        <f>'AUX1'!T9</f>
        <v>2.8302</v>
      </c>
      <c r="AW9" s="418">
        <f>'AUX1'!U9</f>
        <v>19.949200000000001</v>
      </c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</row>
    <row r="10" spans="1:64" x14ac:dyDescent="0.25">
      <c r="A10" s="95"/>
      <c r="B10" s="456">
        <v>4</v>
      </c>
      <c r="C10" s="437" t="str">
        <f t="shared" si="0"/>
        <v/>
      </c>
      <c r="D10" s="438"/>
      <c r="E10" s="439"/>
      <c r="F10" s="440"/>
      <c r="G10" s="441"/>
      <c r="H10" s="442"/>
      <c r="I10" s="443"/>
      <c r="J10" s="441"/>
      <c r="K10" s="441"/>
      <c r="L10" s="406"/>
      <c r="M10" s="406"/>
      <c r="N10" s="406"/>
      <c r="O10" s="405"/>
      <c r="P10" s="405"/>
      <c r="Q10" s="406"/>
      <c r="R10" s="406"/>
      <c r="S10" s="406"/>
      <c r="T10" s="442"/>
      <c r="U10" s="406"/>
      <c r="V10" s="406"/>
      <c r="W10" s="442"/>
      <c r="X10" s="447"/>
      <c r="Y10" s="95"/>
      <c r="Z10" s="103" t="str">
        <f>IF(G10="","",VLOOKUP(G10,'AUX1'!$M$5:$N$36,2,0))</f>
        <v/>
      </c>
      <c r="AA10" s="103" t="str">
        <f>IF(Z10="","",VLOOKUP(Z10,'AUX1'!$N$5:$O$36,2,0))</f>
        <v/>
      </c>
      <c r="AB10" s="103" t="str">
        <f>IF(H10="","",VLOOKUP(H10,'AUX1'!$M$41:$N$44,2,0))</f>
        <v/>
      </c>
      <c r="AD10" s="107" t="str">
        <f t="shared" si="1"/>
        <v/>
      </c>
      <c r="AE10" s="107" t="str">
        <f t="shared" si="2"/>
        <v/>
      </c>
      <c r="AF10" s="104" t="str">
        <f t="shared" si="3"/>
        <v/>
      </c>
      <c r="AG10" s="105" t="str">
        <f t="shared" si="4"/>
        <v/>
      </c>
      <c r="AH10" s="122" t="str">
        <f t="shared" si="5"/>
        <v/>
      </c>
      <c r="AI10" s="104" t="str">
        <f t="shared" si="6"/>
        <v/>
      </c>
      <c r="AJ10" s="106" t="str">
        <f t="shared" si="7"/>
        <v/>
      </c>
      <c r="AK10" s="106" t="str">
        <f t="shared" si="8"/>
        <v/>
      </c>
      <c r="AL10" s="104" t="str">
        <f t="shared" si="9"/>
        <v/>
      </c>
      <c r="AM10" s="104" t="str">
        <f t="shared" si="10"/>
        <v/>
      </c>
      <c r="AN10" s="106" t="str">
        <f t="shared" si="11"/>
        <v/>
      </c>
      <c r="AO10" s="107">
        <f t="shared" si="12"/>
        <v>0</v>
      </c>
      <c r="AP10" s="108">
        <f t="shared" si="13"/>
        <v>0</v>
      </c>
      <c r="AQ10" s="109">
        <f t="shared" si="14"/>
        <v>0</v>
      </c>
      <c r="AR10" s="109">
        <f t="shared" si="14"/>
        <v>0</v>
      </c>
      <c r="AS10" s="109">
        <f t="shared" si="14"/>
        <v>0</v>
      </c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x14ac:dyDescent="0.25">
      <c r="B11" s="456">
        <v>5</v>
      </c>
      <c r="C11" s="437" t="str">
        <f t="shared" si="0"/>
        <v/>
      </c>
      <c r="D11" s="438"/>
      <c r="E11" s="439"/>
      <c r="F11" s="440"/>
      <c r="G11" s="441"/>
      <c r="H11" s="442"/>
      <c r="I11" s="443"/>
      <c r="J11" s="441"/>
      <c r="K11" s="441"/>
      <c r="L11" s="406"/>
      <c r="M11" s="406"/>
      <c r="N11" s="406"/>
      <c r="O11" s="405"/>
      <c r="P11" s="405"/>
      <c r="Q11" s="406"/>
      <c r="R11" s="406"/>
      <c r="S11" s="406"/>
      <c r="T11" s="442"/>
      <c r="U11" s="406"/>
      <c r="V11" s="406"/>
      <c r="W11" s="442"/>
      <c r="X11" s="447"/>
      <c r="Z11" s="103" t="str">
        <f>IF(G11="","",VLOOKUP(G11,'AUX1'!$M$5:$N$36,2,0))</f>
        <v/>
      </c>
      <c r="AA11" s="103" t="str">
        <f>IF(Z11="","",VLOOKUP(Z11,'AUX1'!$N$5:$O$36,2,0))</f>
        <v/>
      </c>
      <c r="AB11" s="103" t="str">
        <f>IF(H11="","",VLOOKUP(H11,'AUX1'!$M$41:$N$44,2,0))</f>
        <v/>
      </c>
      <c r="AD11" s="107" t="str">
        <f t="shared" si="1"/>
        <v/>
      </c>
      <c r="AE11" s="107" t="str">
        <f t="shared" si="2"/>
        <v/>
      </c>
      <c r="AF11" s="104" t="str">
        <f t="shared" si="3"/>
        <v/>
      </c>
      <c r="AG11" s="105" t="str">
        <f t="shared" si="4"/>
        <v/>
      </c>
      <c r="AH11" s="122" t="str">
        <f t="shared" si="5"/>
        <v/>
      </c>
      <c r="AI11" s="104" t="str">
        <f t="shared" si="6"/>
        <v/>
      </c>
      <c r="AJ11" s="106" t="str">
        <f t="shared" si="7"/>
        <v/>
      </c>
      <c r="AK11" s="106" t="str">
        <f t="shared" si="8"/>
        <v/>
      </c>
      <c r="AL11" s="104" t="str">
        <f t="shared" si="9"/>
        <v/>
      </c>
      <c r="AM11" s="104" t="str">
        <f t="shared" si="10"/>
        <v/>
      </c>
      <c r="AN11" s="106" t="str">
        <f t="shared" si="11"/>
        <v/>
      </c>
      <c r="AO11" s="107">
        <f t="shared" si="12"/>
        <v>0</v>
      </c>
      <c r="AP11" s="108">
        <f t="shared" si="13"/>
        <v>0</v>
      </c>
      <c r="AQ11" s="109">
        <f t="shared" si="14"/>
        <v>0</v>
      </c>
      <c r="AR11" s="109">
        <f t="shared" si="14"/>
        <v>0</v>
      </c>
      <c r="AS11" s="109">
        <f t="shared" si="14"/>
        <v>0</v>
      </c>
      <c r="AU11" s="112" t="s">
        <v>55</v>
      </c>
      <c r="AV11" s="112"/>
    </row>
    <row r="12" spans="1:64" x14ac:dyDescent="0.25">
      <c r="B12" s="456">
        <v>6</v>
      </c>
      <c r="C12" s="437" t="str">
        <f t="shared" si="0"/>
        <v/>
      </c>
      <c r="D12" s="438"/>
      <c r="E12" s="439"/>
      <c r="F12" s="440"/>
      <c r="G12" s="441"/>
      <c r="H12" s="442"/>
      <c r="I12" s="443"/>
      <c r="J12" s="441"/>
      <c r="K12" s="441"/>
      <c r="L12" s="406"/>
      <c r="M12" s="406"/>
      <c r="N12" s="406"/>
      <c r="O12" s="405"/>
      <c r="P12" s="405"/>
      <c r="Q12" s="406"/>
      <c r="R12" s="406"/>
      <c r="S12" s="406"/>
      <c r="T12" s="442"/>
      <c r="U12" s="406"/>
      <c r="V12" s="406"/>
      <c r="W12" s="442"/>
      <c r="X12" s="447"/>
      <c r="Z12" s="103" t="str">
        <f>IF(G12="","",VLOOKUP(G12,'AUX1'!$M$5:$N$36,2,0))</f>
        <v/>
      </c>
      <c r="AA12" s="103" t="str">
        <f>IF(Z12="","",VLOOKUP(Z12,'AUX1'!$N$5:$O$36,2,0))</f>
        <v/>
      </c>
      <c r="AB12" s="103" t="str">
        <f>IF(H12="","",VLOOKUP(H12,'AUX1'!$M$41:$N$44,2,0))</f>
        <v/>
      </c>
      <c r="AD12" s="107" t="str">
        <f t="shared" si="1"/>
        <v/>
      </c>
      <c r="AE12" s="107" t="str">
        <f t="shared" si="2"/>
        <v/>
      </c>
      <c r="AF12" s="104" t="str">
        <f t="shared" si="3"/>
        <v/>
      </c>
      <c r="AG12" s="105" t="str">
        <f t="shared" si="4"/>
        <v/>
      </c>
      <c r="AH12" s="122" t="str">
        <f t="shared" si="5"/>
        <v/>
      </c>
      <c r="AI12" s="104" t="str">
        <f t="shared" si="6"/>
        <v/>
      </c>
      <c r="AJ12" s="106" t="str">
        <f t="shared" si="7"/>
        <v/>
      </c>
      <c r="AK12" s="106" t="str">
        <f t="shared" si="8"/>
        <v/>
      </c>
      <c r="AL12" s="104" t="str">
        <f t="shared" si="9"/>
        <v/>
      </c>
      <c r="AM12" s="104" t="str">
        <f t="shared" si="10"/>
        <v/>
      </c>
      <c r="AN12" s="106" t="str">
        <f t="shared" si="11"/>
        <v/>
      </c>
      <c r="AO12" s="107">
        <f t="shared" si="12"/>
        <v>0</v>
      </c>
      <c r="AP12" s="108">
        <f t="shared" si="13"/>
        <v>0</v>
      </c>
      <c r="AQ12" s="109">
        <f t="shared" si="14"/>
        <v>0</v>
      </c>
      <c r="AR12" s="109">
        <f t="shared" si="14"/>
        <v>0</v>
      </c>
      <c r="AS12" s="109">
        <f t="shared" si="14"/>
        <v>0</v>
      </c>
      <c r="AU12" s="113" t="s">
        <v>60</v>
      </c>
      <c r="AV12" s="114">
        <v>1</v>
      </c>
    </row>
    <row r="13" spans="1:64" x14ac:dyDescent="0.25">
      <c r="B13" s="456">
        <v>7</v>
      </c>
      <c r="C13" s="437" t="str">
        <f t="shared" si="0"/>
        <v/>
      </c>
      <c r="D13" s="438"/>
      <c r="E13" s="439"/>
      <c r="F13" s="440"/>
      <c r="G13" s="441"/>
      <c r="H13" s="442"/>
      <c r="I13" s="443"/>
      <c r="J13" s="441"/>
      <c r="K13" s="441"/>
      <c r="L13" s="406"/>
      <c r="M13" s="406"/>
      <c r="N13" s="406"/>
      <c r="O13" s="405"/>
      <c r="P13" s="405"/>
      <c r="Q13" s="406"/>
      <c r="R13" s="406"/>
      <c r="S13" s="406"/>
      <c r="T13" s="442"/>
      <c r="U13" s="406"/>
      <c r="V13" s="406"/>
      <c r="W13" s="442"/>
      <c r="X13" s="447"/>
      <c r="Z13" s="103" t="str">
        <f>IF(G13="","",VLOOKUP(G13,'AUX1'!$M$5:$N$36,2,0))</f>
        <v/>
      </c>
      <c r="AA13" s="103" t="str">
        <f>IF(Z13="","",VLOOKUP(Z13,'AUX1'!$N$5:$O$36,2,0))</f>
        <v/>
      </c>
      <c r="AB13" s="103" t="str">
        <f>IF(H13="","",VLOOKUP(H13,'AUX1'!$M$41:$N$44,2,0))</f>
        <v/>
      </c>
      <c r="AD13" s="107" t="str">
        <f t="shared" si="1"/>
        <v/>
      </c>
      <c r="AE13" s="107" t="str">
        <f t="shared" si="2"/>
        <v/>
      </c>
      <c r="AF13" s="104" t="str">
        <f t="shared" si="3"/>
        <v/>
      </c>
      <c r="AG13" s="105" t="str">
        <f t="shared" si="4"/>
        <v/>
      </c>
      <c r="AH13" s="122" t="str">
        <f t="shared" si="5"/>
        <v/>
      </c>
      <c r="AI13" s="104" t="str">
        <f t="shared" si="6"/>
        <v/>
      </c>
      <c r="AJ13" s="106" t="str">
        <f t="shared" si="7"/>
        <v/>
      </c>
      <c r="AK13" s="106" t="str">
        <f t="shared" si="8"/>
        <v/>
      </c>
      <c r="AL13" s="104" t="str">
        <f t="shared" si="9"/>
        <v/>
      </c>
      <c r="AM13" s="104" t="str">
        <f t="shared" si="10"/>
        <v/>
      </c>
      <c r="AN13" s="106" t="str">
        <f t="shared" si="11"/>
        <v/>
      </c>
      <c r="AO13" s="107">
        <f t="shared" si="12"/>
        <v>0</v>
      </c>
      <c r="AP13" s="108">
        <f t="shared" si="13"/>
        <v>0</v>
      </c>
      <c r="AQ13" s="109">
        <f t="shared" si="14"/>
        <v>0</v>
      </c>
      <c r="AR13" s="109">
        <f t="shared" si="14"/>
        <v>0</v>
      </c>
      <c r="AS13" s="109">
        <f t="shared" si="14"/>
        <v>0</v>
      </c>
      <c r="AU13" s="113" t="s">
        <v>65</v>
      </c>
      <c r="AV13" s="114">
        <v>0.8</v>
      </c>
    </row>
    <row r="14" spans="1:64" x14ac:dyDescent="0.25">
      <c r="B14" s="456">
        <v>8</v>
      </c>
      <c r="C14" s="437" t="str">
        <f t="shared" si="0"/>
        <v/>
      </c>
      <c r="D14" s="438"/>
      <c r="E14" s="439"/>
      <c r="F14" s="440"/>
      <c r="G14" s="441"/>
      <c r="H14" s="442"/>
      <c r="I14" s="443"/>
      <c r="J14" s="441"/>
      <c r="K14" s="441"/>
      <c r="L14" s="406"/>
      <c r="M14" s="406"/>
      <c r="N14" s="406"/>
      <c r="O14" s="405"/>
      <c r="P14" s="405"/>
      <c r="Q14" s="406"/>
      <c r="R14" s="406"/>
      <c r="S14" s="406"/>
      <c r="T14" s="442"/>
      <c r="U14" s="406"/>
      <c r="V14" s="406"/>
      <c r="W14" s="442"/>
      <c r="X14" s="447"/>
      <c r="Z14" s="103" t="str">
        <f>IF(G14="","",VLOOKUP(G14,'AUX1'!$M$5:$N$36,2,0))</f>
        <v/>
      </c>
      <c r="AA14" s="103" t="str">
        <f>IF(Z14="","",VLOOKUP(Z14,'AUX1'!$N$5:$O$36,2,0))</f>
        <v/>
      </c>
      <c r="AB14" s="103" t="str">
        <f>IF(H14="","",VLOOKUP(H14,'AUX1'!$M$41:$N$44,2,0))</f>
        <v/>
      </c>
      <c r="AD14" s="107" t="str">
        <f t="shared" si="1"/>
        <v/>
      </c>
      <c r="AE14" s="107" t="str">
        <f t="shared" si="2"/>
        <v/>
      </c>
      <c r="AF14" s="104" t="str">
        <f t="shared" si="3"/>
        <v/>
      </c>
      <c r="AG14" s="105" t="str">
        <f t="shared" si="4"/>
        <v/>
      </c>
      <c r="AH14" s="122" t="str">
        <f t="shared" si="5"/>
        <v/>
      </c>
      <c r="AI14" s="104" t="str">
        <f t="shared" si="6"/>
        <v/>
      </c>
      <c r="AJ14" s="106" t="str">
        <f t="shared" si="7"/>
        <v/>
      </c>
      <c r="AK14" s="106" t="str">
        <f t="shared" si="8"/>
        <v/>
      </c>
      <c r="AL14" s="104" t="str">
        <f t="shared" si="9"/>
        <v/>
      </c>
      <c r="AM14" s="104" t="str">
        <f t="shared" si="10"/>
        <v/>
      </c>
      <c r="AN14" s="106" t="str">
        <f t="shared" si="11"/>
        <v/>
      </c>
      <c r="AO14" s="107">
        <f t="shared" si="12"/>
        <v>0</v>
      </c>
      <c r="AP14" s="108">
        <f t="shared" si="13"/>
        <v>0</v>
      </c>
      <c r="AQ14" s="109">
        <f t="shared" si="14"/>
        <v>0</v>
      </c>
      <c r="AR14" s="109">
        <f t="shared" si="14"/>
        <v>0</v>
      </c>
      <c r="AS14" s="109">
        <f t="shared" si="14"/>
        <v>0</v>
      </c>
      <c r="AU14" s="113" t="s">
        <v>69</v>
      </c>
      <c r="AV14" s="114">
        <v>0.6</v>
      </c>
    </row>
    <row r="15" spans="1:64" x14ac:dyDescent="0.25">
      <c r="B15" s="456">
        <v>9</v>
      </c>
      <c r="C15" s="437" t="str">
        <f t="shared" si="0"/>
        <v/>
      </c>
      <c r="D15" s="438"/>
      <c r="E15" s="439"/>
      <c r="F15" s="440"/>
      <c r="G15" s="441"/>
      <c r="H15" s="442"/>
      <c r="I15" s="443"/>
      <c r="J15" s="441"/>
      <c r="K15" s="441"/>
      <c r="L15" s="406"/>
      <c r="M15" s="406"/>
      <c r="N15" s="406"/>
      <c r="O15" s="405"/>
      <c r="P15" s="405"/>
      <c r="Q15" s="406"/>
      <c r="R15" s="406"/>
      <c r="S15" s="406"/>
      <c r="T15" s="442"/>
      <c r="U15" s="406"/>
      <c r="V15" s="406"/>
      <c r="W15" s="442"/>
      <c r="X15" s="447"/>
      <c r="Z15" s="103" t="str">
        <f>IF(G15="","",VLOOKUP(G15,'AUX1'!$M$5:$N$36,2,0))</f>
        <v/>
      </c>
      <c r="AA15" s="103" t="str">
        <f>IF(Z15="","",VLOOKUP(Z15,'AUX1'!$N$5:$O$36,2,0))</f>
        <v/>
      </c>
      <c r="AB15" s="103" t="str">
        <f>IF(H15="","",VLOOKUP(H15,'AUX1'!$M$41:$N$44,2,0))</f>
        <v/>
      </c>
      <c r="AD15" s="107" t="str">
        <f t="shared" si="1"/>
        <v/>
      </c>
      <c r="AE15" s="107" t="str">
        <f t="shared" si="2"/>
        <v/>
      </c>
      <c r="AF15" s="104" t="str">
        <f t="shared" si="3"/>
        <v/>
      </c>
      <c r="AG15" s="105" t="str">
        <f t="shared" si="4"/>
        <v/>
      </c>
      <c r="AH15" s="122" t="str">
        <f t="shared" si="5"/>
        <v/>
      </c>
      <c r="AI15" s="104" t="str">
        <f t="shared" si="6"/>
        <v/>
      </c>
      <c r="AJ15" s="106" t="str">
        <f t="shared" si="7"/>
        <v/>
      </c>
      <c r="AK15" s="106" t="str">
        <f t="shared" si="8"/>
        <v/>
      </c>
      <c r="AL15" s="104" t="str">
        <f t="shared" si="9"/>
        <v/>
      </c>
      <c r="AM15" s="104" t="str">
        <f t="shared" si="10"/>
        <v/>
      </c>
      <c r="AN15" s="106" t="str">
        <f t="shared" si="11"/>
        <v/>
      </c>
      <c r="AO15" s="107">
        <f t="shared" si="12"/>
        <v>0</v>
      </c>
      <c r="AP15" s="108">
        <f t="shared" si="13"/>
        <v>0</v>
      </c>
      <c r="AQ15" s="109">
        <f t="shared" si="14"/>
        <v>0</v>
      </c>
      <c r="AR15" s="109">
        <f t="shared" si="14"/>
        <v>0</v>
      </c>
      <c r="AS15" s="109">
        <f t="shared" si="14"/>
        <v>0</v>
      </c>
      <c r="AU15" s="113" t="s">
        <v>74</v>
      </c>
      <c r="AV15" s="114">
        <v>0.4</v>
      </c>
    </row>
    <row r="16" spans="1:64" x14ac:dyDescent="0.25">
      <c r="B16" s="456">
        <v>10</v>
      </c>
      <c r="C16" s="437" t="str">
        <f t="shared" si="0"/>
        <v/>
      </c>
      <c r="D16" s="438"/>
      <c r="E16" s="439"/>
      <c r="F16" s="440"/>
      <c r="G16" s="441"/>
      <c r="H16" s="442"/>
      <c r="I16" s="443"/>
      <c r="J16" s="441"/>
      <c r="K16" s="441"/>
      <c r="L16" s="406"/>
      <c r="M16" s="406"/>
      <c r="N16" s="406"/>
      <c r="O16" s="405"/>
      <c r="P16" s="405"/>
      <c r="Q16" s="406"/>
      <c r="R16" s="406"/>
      <c r="S16" s="406"/>
      <c r="T16" s="442"/>
      <c r="U16" s="406"/>
      <c r="V16" s="406"/>
      <c r="W16" s="442"/>
      <c r="X16" s="447"/>
      <c r="Z16" s="103" t="str">
        <f>IF(G16="","",VLOOKUP(G16,'AUX1'!$M$5:$N$36,2,0))</f>
        <v/>
      </c>
      <c r="AA16" s="103" t="str">
        <f>IF(Z16="","",VLOOKUP(Z16,'AUX1'!$N$5:$O$36,2,0))</f>
        <v/>
      </c>
      <c r="AB16" s="103" t="str">
        <f>IF(H16="","",VLOOKUP(H16,'AUX1'!$M$41:$N$44,2,0))</f>
        <v/>
      </c>
      <c r="AD16" s="107" t="str">
        <f t="shared" si="1"/>
        <v/>
      </c>
      <c r="AE16" s="107" t="str">
        <f t="shared" si="2"/>
        <v/>
      </c>
      <c r="AF16" s="104" t="str">
        <f t="shared" si="3"/>
        <v/>
      </c>
      <c r="AG16" s="105" t="str">
        <f t="shared" si="4"/>
        <v/>
      </c>
      <c r="AH16" s="122" t="str">
        <f t="shared" si="5"/>
        <v/>
      </c>
      <c r="AI16" s="104" t="str">
        <f t="shared" si="6"/>
        <v/>
      </c>
      <c r="AJ16" s="106" t="str">
        <f t="shared" si="7"/>
        <v/>
      </c>
      <c r="AK16" s="106" t="str">
        <f t="shared" si="8"/>
        <v/>
      </c>
      <c r="AL16" s="104" t="str">
        <f t="shared" si="9"/>
        <v/>
      </c>
      <c r="AM16" s="104" t="str">
        <f t="shared" si="10"/>
        <v/>
      </c>
      <c r="AN16" s="106" t="str">
        <f t="shared" si="11"/>
        <v/>
      </c>
      <c r="AO16" s="107">
        <f t="shared" si="12"/>
        <v>0</v>
      </c>
      <c r="AP16" s="108">
        <f t="shared" si="13"/>
        <v>0</v>
      </c>
      <c r="AQ16" s="109">
        <f t="shared" si="14"/>
        <v>0</v>
      </c>
      <c r="AR16" s="109">
        <f t="shared" si="14"/>
        <v>0</v>
      </c>
      <c r="AS16" s="109">
        <f t="shared" si="14"/>
        <v>0</v>
      </c>
      <c r="AU16" s="113" t="s">
        <v>79</v>
      </c>
      <c r="AV16" s="114">
        <v>0.2</v>
      </c>
    </row>
    <row r="17" spans="2:48" x14ac:dyDescent="0.25">
      <c r="B17" s="456">
        <v>11</v>
      </c>
      <c r="C17" s="437" t="str">
        <f t="shared" si="0"/>
        <v/>
      </c>
      <c r="D17" s="438"/>
      <c r="E17" s="439"/>
      <c r="F17" s="440"/>
      <c r="G17" s="441"/>
      <c r="H17" s="442"/>
      <c r="I17" s="443"/>
      <c r="J17" s="441"/>
      <c r="K17" s="441"/>
      <c r="L17" s="406"/>
      <c r="M17" s="406"/>
      <c r="N17" s="406"/>
      <c r="O17" s="405"/>
      <c r="P17" s="405"/>
      <c r="Q17" s="406"/>
      <c r="R17" s="406"/>
      <c r="S17" s="406"/>
      <c r="T17" s="442"/>
      <c r="U17" s="406"/>
      <c r="V17" s="406"/>
      <c r="W17" s="442"/>
      <c r="X17" s="447"/>
      <c r="Z17" s="103" t="str">
        <f>IF(G17="","",VLOOKUP(G17,'AUX1'!$M$5:$N$36,2,0))</f>
        <v/>
      </c>
      <c r="AA17" s="103" t="str">
        <f>IF(Z17="","",VLOOKUP(Z17,'AUX1'!$N$5:$O$36,2,0))</f>
        <v/>
      </c>
      <c r="AB17" s="103" t="str">
        <f>IF(H17="","",VLOOKUP(H17,'AUX1'!$M$41:$N$44,2,0))</f>
        <v/>
      </c>
      <c r="AD17" s="107" t="str">
        <f t="shared" si="1"/>
        <v/>
      </c>
      <c r="AE17" s="107" t="str">
        <f t="shared" si="2"/>
        <v/>
      </c>
      <c r="AF17" s="104" t="str">
        <f t="shared" si="3"/>
        <v/>
      </c>
      <c r="AG17" s="105" t="str">
        <f t="shared" si="4"/>
        <v/>
      </c>
      <c r="AH17" s="122" t="str">
        <f t="shared" si="5"/>
        <v/>
      </c>
      <c r="AI17" s="104" t="str">
        <f t="shared" si="6"/>
        <v/>
      </c>
      <c r="AJ17" s="106" t="str">
        <f t="shared" si="7"/>
        <v/>
      </c>
      <c r="AK17" s="106" t="str">
        <f t="shared" si="8"/>
        <v/>
      </c>
      <c r="AL17" s="104" t="str">
        <f t="shared" si="9"/>
        <v/>
      </c>
      <c r="AM17" s="104" t="str">
        <f t="shared" si="10"/>
        <v/>
      </c>
      <c r="AN17" s="106" t="str">
        <f t="shared" si="11"/>
        <v/>
      </c>
      <c r="AO17" s="107">
        <f t="shared" si="12"/>
        <v>0</v>
      </c>
      <c r="AP17" s="108">
        <f t="shared" si="13"/>
        <v>0</v>
      </c>
      <c r="AQ17" s="109">
        <f t="shared" si="14"/>
        <v>0</v>
      </c>
      <c r="AR17" s="109">
        <f t="shared" si="14"/>
        <v>0</v>
      </c>
      <c r="AS17" s="109">
        <f t="shared" si="14"/>
        <v>0</v>
      </c>
      <c r="AU17" s="113" t="s">
        <v>85</v>
      </c>
      <c r="AV17" s="114">
        <v>0</v>
      </c>
    </row>
    <row r="18" spans="2:48" x14ac:dyDescent="0.25">
      <c r="B18" s="456">
        <v>12</v>
      </c>
      <c r="C18" s="437" t="str">
        <f t="shared" si="0"/>
        <v/>
      </c>
      <c r="D18" s="438"/>
      <c r="E18" s="439"/>
      <c r="F18" s="440"/>
      <c r="G18" s="441"/>
      <c r="H18" s="442"/>
      <c r="I18" s="443"/>
      <c r="J18" s="441"/>
      <c r="K18" s="441"/>
      <c r="L18" s="406"/>
      <c r="M18" s="406"/>
      <c r="N18" s="406"/>
      <c r="O18" s="405"/>
      <c r="P18" s="405"/>
      <c r="Q18" s="406"/>
      <c r="R18" s="406"/>
      <c r="S18" s="406"/>
      <c r="T18" s="442"/>
      <c r="U18" s="406"/>
      <c r="V18" s="406"/>
      <c r="W18" s="442"/>
      <c r="X18" s="447"/>
      <c r="Z18" s="103" t="str">
        <f>IF(G18="","",VLOOKUP(G18,'AUX1'!$M$5:$N$36,2,0))</f>
        <v/>
      </c>
      <c r="AA18" s="103" t="str">
        <f>IF(Z18="","",VLOOKUP(Z18,'AUX1'!$N$5:$O$36,2,0))</f>
        <v/>
      </c>
      <c r="AB18" s="103" t="str">
        <f>IF(H18="","",VLOOKUP(H18,'AUX1'!$M$41:$N$44,2,0))</f>
        <v/>
      </c>
      <c r="AD18" s="107" t="str">
        <f t="shared" si="1"/>
        <v/>
      </c>
      <c r="AE18" s="107" t="str">
        <f t="shared" si="2"/>
        <v/>
      </c>
      <c r="AF18" s="104" t="str">
        <f t="shared" si="3"/>
        <v/>
      </c>
      <c r="AG18" s="105" t="str">
        <f t="shared" si="4"/>
        <v/>
      </c>
      <c r="AH18" s="122" t="str">
        <f t="shared" si="5"/>
        <v/>
      </c>
      <c r="AI18" s="104" t="str">
        <f t="shared" si="6"/>
        <v/>
      </c>
      <c r="AJ18" s="106" t="str">
        <f t="shared" si="7"/>
        <v/>
      </c>
      <c r="AK18" s="106" t="str">
        <f t="shared" si="8"/>
        <v/>
      </c>
      <c r="AL18" s="104" t="str">
        <f t="shared" si="9"/>
        <v/>
      </c>
      <c r="AM18" s="104" t="str">
        <f t="shared" si="10"/>
        <v/>
      </c>
      <c r="AN18" s="106" t="str">
        <f t="shared" si="11"/>
        <v/>
      </c>
      <c r="AO18" s="107">
        <f t="shared" si="12"/>
        <v>0</v>
      </c>
      <c r="AP18" s="108">
        <f t="shared" si="13"/>
        <v>0</v>
      </c>
      <c r="AQ18" s="109">
        <f t="shared" si="14"/>
        <v>0</v>
      </c>
      <c r="AR18" s="109">
        <f t="shared" si="14"/>
        <v>0</v>
      </c>
      <c r="AS18" s="109">
        <f t="shared" si="14"/>
        <v>0</v>
      </c>
    </row>
    <row r="19" spans="2:48" ht="15.75" thickBot="1" x14ac:dyDescent="0.3">
      <c r="B19" s="456">
        <v>13</v>
      </c>
      <c r="C19" s="437" t="str">
        <f t="shared" si="0"/>
        <v/>
      </c>
      <c r="D19" s="438"/>
      <c r="E19" s="439"/>
      <c r="F19" s="440"/>
      <c r="G19" s="441"/>
      <c r="H19" s="442"/>
      <c r="I19" s="443"/>
      <c r="J19" s="441"/>
      <c r="K19" s="441"/>
      <c r="L19" s="406"/>
      <c r="M19" s="406"/>
      <c r="N19" s="406"/>
      <c r="O19" s="405"/>
      <c r="P19" s="405"/>
      <c r="Q19" s="406"/>
      <c r="R19" s="406"/>
      <c r="S19" s="406"/>
      <c r="T19" s="442"/>
      <c r="U19" s="406"/>
      <c r="V19" s="406"/>
      <c r="W19" s="442"/>
      <c r="X19" s="447"/>
      <c r="Z19" s="103" t="str">
        <f>IF(G19="","",VLOOKUP(G19,'AUX1'!$M$5:$N$36,2,0))</f>
        <v/>
      </c>
      <c r="AA19" s="103" t="str">
        <f>IF(Z19="","",VLOOKUP(Z19,'AUX1'!$N$5:$O$36,2,0))</f>
        <v/>
      </c>
      <c r="AB19" s="103" t="str">
        <f>IF(H19="","",VLOOKUP(H19,'AUX1'!$M$41:$N$44,2,0))</f>
        <v/>
      </c>
      <c r="AD19" s="107" t="str">
        <f t="shared" si="1"/>
        <v/>
      </c>
      <c r="AE19" s="107" t="str">
        <f t="shared" si="2"/>
        <v/>
      </c>
      <c r="AF19" s="104" t="str">
        <f t="shared" si="3"/>
        <v/>
      </c>
      <c r="AG19" s="105" t="str">
        <f t="shared" si="4"/>
        <v/>
      </c>
      <c r="AH19" s="122" t="str">
        <f t="shared" si="5"/>
        <v/>
      </c>
      <c r="AI19" s="104" t="str">
        <f t="shared" si="6"/>
        <v/>
      </c>
      <c r="AJ19" s="106" t="str">
        <f t="shared" si="7"/>
        <v/>
      </c>
      <c r="AK19" s="106" t="str">
        <f t="shared" si="8"/>
        <v/>
      </c>
      <c r="AL19" s="104" t="str">
        <f t="shared" si="9"/>
        <v/>
      </c>
      <c r="AM19" s="104" t="str">
        <f t="shared" si="10"/>
        <v/>
      </c>
      <c r="AN19" s="106" t="str">
        <f t="shared" si="11"/>
        <v/>
      </c>
      <c r="AO19" s="107">
        <f t="shared" si="12"/>
        <v>0</v>
      </c>
      <c r="AP19" s="108">
        <f t="shared" si="13"/>
        <v>0</v>
      </c>
      <c r="AQ19" s="109">
        <f t="shared" si="14"/>
        <v>0</v>
      </c>
      <c r="AR19" s="109">
        <f t="shared" si="14"/>
        <v>0</v>
      </c>
      <c r="AS19" s="109">
        <f t="shared" si="14"/>
        <v>0</v>
      </c>
      <c r="AU19" s="426" t="s">
        <v>98</v>
      </c>
      <c r="AV19" s="427">
        <f>'AUX1'!T19</f>
        <v>95</v>
      </c>
    </row>
    <row r="20" spans="2:48" x14ac:dyDescent="0.25">
      <c r="B20" s="456">
        <v>14</v>
      </c>
      <c r="C20" s="437" t="str">
        <f t="shared" si="0"/>
        <v/>
      </c>
      <c r="D20" s="438"/>
      <c r="E20" s="439"/>
      <c r="F20" s="440"/>
      <c r="G20" s="441"/>
      <c r="H20" s="442"/>
      <c r="I20" s="443"/>
      <c r="J20" s="441"/>
      <c r="K20" s="441"/>
      <c r="L20" s="406"/>
      <c r="M20" s="406"/>
      <c r="N20" s="406"/>
      <c r="O20" s="405"/>
      <c r="P20" s="405"/>
      <c r="Q20" s="406"/>
      <c r="R20" s="406"/>
      <c r="S20" s="406"/>
      <c r="T20" s="442"/>
      <c r="U20" s="406"/>
      <c r="V20" s="406"/>
      <c r="W20" s="442"/>
      <c r="X20" s="447"/>
      <c r="Z20" s="103" t="str">
        <f>IF(G20="","",VLOOKUP(G20,'AUX1'!$M$5:$N$36,2,0))</f>
        <v/>
      </c>
      <c r="AA20" s="103" t="str">
        <f>IF(Z20="","",VLOOKUP(Z20,'AUX1'!$N$5:$O$36,2,0))</f>
        <v/>
      </c>
      <c r="AB20" s="103" t="str">
        <f>IF(H20="","",VLOOKUP(H20,'AUX1'!$M$41:$N$44,2,0))</f>
        <v/>
      </c>
      <c r="AD20" s="107" t="str">
        <f t="shared" si="1"/>
        <v/>
      </c>
      <c r="AE20" s="107" t="str">
        <f t="shared" si="2"/>
        <v/>
      </c>
      <c r="AF20" s="104" t="str">
        <f t="shared" si="3"/>
        <v/>
      </c>
      <c r="AG20" s="105" t="str">
        <f t="shared" si="4"/>
        <v/>
      </c>
      <c r="AH20" s="122" t="str">
        <f t="shared" si="5"/>
        <v/>
      </c>
      <c r="AI20" s="104" t="str">
        <f t="shared" si="6"/>
        <v/>
      </c>
      <c r="AJ20" s="106" t="str">
        <f t="shared" si="7"/>
        <v/>
      </c>
      <c r="AK20" s="106" t="str">
        <f t="shared" si="8"/>
        <v/>
      </c>
      <c r="AL20" s="104" t="str">
        <f t="shared" si="9"/>
        <v/>
      </c>
      <c r="AM20" s="104" t="str">
        <f t="shared" si="10"/>
        <v/>
      </c>
      <c r="AN20" s="106" t="str">
        <f t="shared" si="11"/>
        <v/>
      </c>
      <c r="AO20" s="107">
        <f t="shared" si="12"/>
        <v>0</v>
      </c>
      <c r="AP20" s="108">
        <f t="shared" si="13"/>
        <v>0</v>
      </c>
      <c r="AQ20" s="109">
        <f t="shared" si="14"/>
        <v>0</v>
      </c>
      <c r="AR20" s="109">
        <f t="shared" si="14"/>
        <v>0</v>
      </c>
      <c r="AS20" s="109">
        <f t="shared" si="14"/>
        <v>0</v>
      </c>
    </row>
    <row r="21" spans="2:48" ht="15.75" thickBot="1" x14ac:dyDescent="0.3">
      <c r="B21" s="456">
        <v>15</v>
      </c>
      <c r="C21" s="437" t="str">
        <f t="shared" si="0"/>
        <v/>
      </c>
      <c r="D21" s="438"/>
      <c r="E21" s="439"/>
      <c r="F21" s="440"/>
      <c r="G21" s="441"/>
      <c r="H21" s="442"/>
      <c r="I21" s="443"/>
      <c r="J21" s="441"/>
      <c r="K21" s="441"/>
      <c r="L21" s="406"/>
      <c r="M21" s="406"/>
      <c r="N21" s="406"/>
      <c r="O21" s="405"/>
      <c r="P21" s="405"/>
      <c r="Q21" s="406"/>
      <c r="R21" s="406"/>
      <c r="S21" s="406"/>
      <c r="T21" s="442"/>
      <c r="U21" s="406"/>
      <c r="V21" s="406"/>
      <c r="W21" s="442"/>
      <c r="X21" s="447"/>
      <c r="Z21" s="103" t="str">
        <f>IF(G21="","",VLOOKUP(G21,'AUX1'!$M$5:$N$36,2,0))</f>
        <v/>
      </c>
      <c r="AA21" s="103" t="str">
        <f>IF(Z21="","",VLOOKUP(Z21,'AUX1'!$N$5:$O$36,2,0))</f>
        <v/>
      </c>
      <c r="AB21" s="103" t="str">
        <f>IF(H21="","",VLOOKUP(H21,'AUX1'!$M$41:$N$44,2,0))</f>
        <v/>
      </c>
      <c r="AD21" s="107" t="str">
        <f t="shared" si="1"/>
        <v/>
      </c>
      <c r="AE21" s="107" t="str">
        <f t="shared" si="2"/>
        <v/>
      </c>
      <c r="AF21" s="104" t="str">
        <f t="shared" si="3"/>
        <v/>
      </c>
      <c r="AG21" s="105" t="str">
        <f t="shared" si="4"/>
        <v/>
      </c>
      <c r="AH21" s="122" t="str">
        <f t="shared" si="5"/>
        <v/>
      </c>
      <c r="AI21" s="104" t="str">
        <f t="shared" si="6"/>
        <v/>
      </c>
      <c r="AJ21" s="106" t="str">
        <f t="shared" si="7"/>
        <v/>
      </c>
      <c r="AK21" s="106" t="str">
        <f t="shared" si="8"/>
        <v/>
      </c>
      <c r="AL21" s="104" t="str">
        <f t="shared" si="9"/>
        <v/>
      </c>
      <c r="AM21" s="104" t="str">
        <f t="shared" si="10"/>
        <v/>
      </c>
      <c r="AN21" s="106" t="str">
        <f t="shared" si="11"/>
        <v/>
      </c>
      <c r="AO21" s="107">
        <f t="shared" si="12"/>
        <v>0</v>
      </c>
      <c r="AP21" s="108">
        <f t="shared" si="13"/>
        <v>0</v>
      </c>
      <c r="AQ21" s="109">
        <f t="shared" si="14"/>
        <v>0</v>
      </c>
      <c r="AR21" s="109">
        <f t="shared" si="14"/>
        <v>0</v>
      </c>
      <c r="AS21" s="109">
        <f t="shared" si="14"/>
        <v>0</v>
      </c>
      <c r="AU21" s="424" t="s">
        <v>562</v>
      </c>
      <c r="AV21" s="427">
        <f>'AUX1'!V34</f>
        <v>300.89999999999998</v>
      </c>
    </row>
    <row r="22" spans="2:48" x14ac:dyDescent="0.25">
      <c r="AD22" s="95"/>
      <c r="AE22" s="95"/>
      <c r="AF22" s="115">
        <f>SUM(AF7:AF21)</f>
        <v>0</v>
      </c>
      <c r="AG22" s="123">
        <f>SUM(AG7:AG21)</f>
        <v>0</v>
      </c>
      <c r="AH22" s="116"/>
      <c r="AI22" s="115">
        <f>SUM(AI7:AI21)</f>
        <v>0</v>
      </c>
      <c r="AJ22" s="115"/>
      <c r="AK22" s="117">
        <f>SUM(AK7:AK21)</f>
        <v>0</v>
      </c>
      <c r="AL22" s="115"/>
      <c r="AM22" s="115">
        <f>SUM(AM7:AM21)</f>
        <v>0</v>
      </c>
      <c r="AN22" s="117"/>
      <c r="AO22" s="115"/>
      <c r="AP22" s="117">
        <f>SUM(AP7:AP21)</f>
        <v>0</v>
      </c>
      <c r="AQ22" s="117">
        <f>SUM(AQ7:AQ21)</f>
        <v>0</v>
      </c>
      <c r="AR22" s="117">
        <f>SUM(AR7:AR21)</f>
        <v>0</v>
      </c>
      <c r="AS22" s="117">
        <f>SUM(AS7:AS21)</f>
        <v>0</v>
      </c>
    </row>
    <row r="24" spans="2:48" ht="15.75" thickBot="1" x14ac:dyDescent="0.3">
      <c r="G24" s="432" t="s">
        <v>374</v>
      </c>
      <c r="H24" s="433"/>
      <c r="I24" s="433"/>
      <c r="J24" s="433"/>
      <c r="K24" s="433"/>
      <c r="L24" s="433"/>
    </row>
    <row r="26" spans="2:48" x14ac:dyDescent="0.25">
      <c r="G26" s="593"/>
      <c r="H26" s="593"/>
      <c r="I26" s="593"/>
      <c r="J26" s="593"/>
      <c r="K26" s="593"/>
      <c r="L26" s="593"/>
    </row>
    <row r="27" spans="2:48" x14ac:dyDescent="0.25">
      <c r="G27" s="593"/>
      <c r="H27" s="593"/>
      <c r="I27" s="593"/>
      <c r="J27" s="593"/>
      <c r="K27" s="593"/>
      <c r="L27" s="593"/>
    </row>
    <row r="28" spans="2:48" x14ac:dyDescent="0.25">
      <c r="G28" s="593"/>
      <c r="H28" s="593"/>
      <c r="I28" s="593"/>
      <c r="J28" s="593"/>
      <c r="K28" s="593"/>
      <c r="L28" s="593"/>
    </row>
    <row r="29" spans="2:48" x14ac:dyDescent="0.25">
      <c r="G29" s="593"/>
      <c r="H29" s="593"/>
      <c r="I29" s="593"/>
      <c r="J29" s="593"/>
      <c r="K29" s="593"/>
      <c r="L29" s="593"/>
    </row>
    <row r="30" spans="2:48" x14ac:dyDescent="0.25">
      <c r="G30" s="593"/>
      <c r="H30" s="593"/>
      <c r="I30" s="593"/>
      <c r="J30" s="593"/>
      <c r="K30" s="593"/>
      <c r="L30" s="593"/>
    </row>
  </sheetData>
  <sheetProtection algorithmName="SHA-512" hashValue="o4o42CQKBSGRP7zABRIBdLe+Rv+KQFgBfHavLzhmvXJSbAQ1pl/aB4Klodi7P+DITYGWEMjlZEoMBxR7xJo2ng==" saltValue="GJTFvirBkG5YqVFel5frDw==" spinCount="100000" sheet="1" objects="1" scenarios="1" selectLockedCells="1"/>
  <mergeCells count="33">
    <mergeCell ref="AH4:AK4"/>
    <mergeCell ref="B5:B6"/>
    <mergeCell ref="C5:C6"/>
    <mergeCell ref="D5:F5"/>
    <mergeCell ref="G5:H5"/>
    <mergeCell ref="J5:J6"/>
    <mergeCell ref="K5:K6"/>
    <mergeCell ref="L5:L6"/>
    <mergeCell ref="M5:M6"/>
    <mergeCell ref="N5:N6"/>
    <mergeCell ref="AI5:AI6"/>
    <mergeCell ref="O5:Q5"/>
    <mergeCell ref="R5:S5"/>
    <mergeCell ref="T5:T6"/>
    <mergeCell ref="U5:U6"/>
    <mergeCell ref="V5:V6"/>
    <mergeCell ref="AP5:AP6"/>
    <mergeCell ref="AQ5:AQ6"/>
    <mergeCell ref="AR5:AR6"/>
    <mergeCell ref="AS5:AS6"/>
    <mergeCell ref="AN5:AN6"/>
    <mergeCell ref="AO5:AO6"/>
    <mergeCell ref="G26:L30"/>
    <mergeCell ref="AJ5:AJ6"/>
    <mergeCell ref="AK5:AK6"/>
    <mergeCell ref="AL5:AL6"/>
    <mergeCell ref="AM5:AM6"/>
    <mergeCell ref="X5:X6"/>
    <mergeCell ref="AD5:AD6"/>
    <mergeCell ref="AE5:AE6"/>
    <mergeCell ref="AF5:AG5"/>
    <mergeCell ref="AH5:AH6"/>
    <mergeCell ref="W5:W6"/>
  </mergeCells>
  <dataValidations count="11">
    <dataValidation type="whole" allowBlank="1" showInputMessage="1" showErrorMessage="1" errorTitle="Nº PASSAGEIROS" error="Informar somente NÚMEROS INTEIROS, sem complemento" sqref="V7:V21">
      <formula1>1</formula1>
      <formula2>500</formula2>
    </dataValidation>
    <dataValidation type="whole" allowBlank="1" showInputMessage="1" showErrorMessage="1" errorTitle="MÉDIA HORAS de DISPONIBILIDADE" error="Informar MÉDIA de HORAS, por Eventos/Atividades, que o Veículo ficará à disposição da UFFS.._x000a_Somente NUMEROS inteiros, sem complementações" promptTitle="MÉDIA Horas de Disponibilidade" prompt="Informe quantidade Média de Horas por eventos/atividades, em que o Veículo ficará à disposição da UFFS." sqref="U7:U21">
      <formula1>1</formula1>
      <formula2>10000</formula2>
    </dataValidation>
    <dataValidation type="decimal" allowBlank="1" showErrorMessage="1" errorTitle="DIÁRIAS - Quantidade" error="Informar somente números, com até uma casa decinal. Ex.: 0,5 / 1,5 / 2;_x000a_Número MÁXIMO permitido = 50 diárias" promptTitle="QUANTIDADE de DIÁRIAS" prompt="Se não haverá liberação de DIÁRIAS, deixar em branco. Informar Números com até uma casa decimal - Ex.: 0,5 - 1 - 1,5" sqref="N7:N21">
      <formula1>0.5</formula1>
      <formula2>50</formula2>
    </dataValidation>
    <dataValidation type="whole" allowBlank="1" showErrorMessage="1" errorTitle="MÉDIA QUILOMETRAGEM" error="Informar MÉDIA de quilometragem por Eventos/Atividades que irão ocorrer durante o período._x000a_Somente NUMEROS inteiros, sem complementações" promptTitle="MÉDIA de Km" prompt="Informe quantidade Média de quilômetros por eventos/atividades" sqref="M7:M21">
      <formula1>1</formula1>
      <formula2>10000</formula2>
    </dataValidation>
    <dataValidation type="whole" allowBlank="1" showErrorMessage="1" errorTitle="EVENTOS/ATIVIDADES" error="Informar quantidade de Eventos/Atividades que irão ocorrer durante o período._x000a_Somente NUMEROS inteiros, sem complementações" promptTitle="EVENTOS" prompt="Informe quantidade de eventos/atividades com o mesmo perfil" sqref="L7:L21">
      <formula1>1</formula1>
      <formula2>10000</formula2>
    </dataValidation>
    <dataValidation type="whole" allowBlank="1" showInputMessage="1" showErrorMessage="1" errorTitle="VALOR PASSAGENS" error="Informar o Valor das Passagens - IDA e VOLTA - dos contemplados com esse recurso, sem centavos" promptTitle="Passagens Aéreas" prompt="Informar Valor" sqref="O7:O21">
      <formula1>0</formula1>
      <formula2>30000</formula2>
    </dataValidation>
    <dataValidation type="whole" allowBlank="1" showInputMessage="1" showErrorMessage="1" errorTitle="VALOR PASSAGENS" error="Informar o Valor das Passagens - IDA e VOLTA - dos contemplados com esse recurso, sem centavos" promptTitle="Passagens Rodoviárias" prompt="Informar Valor" sqref="P7:P21">
      <formula1>0</formula1>
      <formula2>30000</formula2>
    </dataValidation>
    <dataValidation type="whole" allowBlank="1" showInputMessage="1" showErrorMessage="1" errorTitle="TAXA DESLOCAMENTO" error="Para QUANTOS Servidores ou Convidados será autorizado o pagamento de Taxa de Deslocamento (Embarque/Desembarque)" promptTitle="Taxa Deslocamento" prompt="Quantas Pessoas viajarão com Passagens (Aéreas ou Rodoviárias)" sqref="Q7:Q21">
      <formula1>0</formula1>
      <formula2>30</formula2>
    </dataValidation>
    <dataValidation allowBlank="1" showInputMessage="1" showErrorMessage="1" promptTitle="Período de Execução" prompt="Espaço Temporal em que os Eventos/Atividades irão acontecer. Exemplo: Início em MARÇO e Final em MAIO" sqref="R7:S21"/>
    <dataValidation allowBlank="1" showInputMessage="1" showErrorMessage="1" prompt="Se, &quot;Situação dos Planos&quot;: 4-Substituído = Informe os dados do Plano Substituto (Ex. Quantidade de diárias, quilometragem, destino da viagem etc. neste campo, sem alterar os dados originais); 5-Cancelado = Justifique o cancelamento do Plano de Ação." sqref="F7:F21"/>
    <dataValidation type="decimal" allowBlank="1" showInputMessage="1" showErrorMessage="1" prompt="Para: 1-Não Executado = Informar 0%; 2-Em Execução = Informar de 1% a 99%; 3-Executado = Informar 100%; 4-Substituído = Preencher a Coluna &quot;Comentários/justificativas&quot;; 5-Cancelado = Preencher a Coluna &quot;Comentários/justificativas&quot;." sqref="E7:E21">
      <formula1>0</formula1>
      <formula2>1</formula2>
    </dataValidation>
  </dataValidation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Tipo de Deslocamento" prompt="Selecionar Opção">
          <x14:formula1>
            <xm:f>'AUX1'!$M$23:$M$28</xm:f>
          </x14:formula1>
          <xm:sqref>G7:G21</xm:sqref>
        </x14:dataValidation>
        <x14:dataValidation type="list" allowBlank="1" showInputMessage="1" showErrorMessage="1" promptTitle="Tipo de Atividade" prompt="Selecionar Opção">
          <x14:formula1>
            <xm:f>'AUX1'!$M$41:$M$44</xm:f>
          </x14:formula1>
          <xm:sqref>H7:H21</xm:sqref>
        </x14:dataValidation>
        <x14:dataValidation type="list" operator="equal" allowBlank="1" showInputMessage="1" showErrorMessage="1" promptTitle="Dimensões" prompt="Selecionar Opção">
          <x14:formula1>
            <xm:f>'AUX1'!$M$69:$M$75</xm:f>
          </x14:formula1>
          <xm:sqref>I7:I21</xm:sqref>
        </x14:dataValidation>
        <x14:dataValidation type="list" allowBlank="1" showInputMessage="1" showErrorMessage="1" promptTitle="Meio de Transporte" prompt="Selecionar Opção">
          <x14:formula1>
            <xm:f>'AUX1'!$S$6:$S$9</xm:f>
          </x14:formula1>
          <xm:sqref>T7:T21</xm:sqref>
        </x14:dataValidation>
        <x14:dataValidation type="list" allowBlank="1" showInputMessage="1" showErrorMessage="1" promptTitle="Situação dos Planos" prompt="Selecionar uma das opções da lista.">
          <x14:formula1>
            <xm:f>'AUX1'!$M$50:$M$54</xm:f>
          </x14:formula1>
          <xm:sqref>D7:D21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BL30"/>
  <sheetViews>
    <sheetView showGridLines="0" zoomScale="80" zoomScaleNormal="80" workbookViewId="0">
      <selection activeCell="A2" sqref="A2"/>
    </sheetView>
  </sheetViews>
  <sheetFormatPr defaultColWidth="11.5703125" defaultRowHeight="15" x14ac:dyDescent="0.25"/>
  <cols>
    <col min="1" max="1" width="5.42578125" style="39" customWidth="1"/>
    <col min="2" max="2" width="7.5703125" style="39" customWidth="1"/>
    <col min="3" max="3" width="25.28515625" style="39" customWidth="1"/>
    <col min="4" max="4" width="18.140625" style="39" hidden="1" customWidth="1"/>
    <col min="5" max="5" width="12.28515625" style="39" hidden="1" customWidth="1"/>
    <col min="6" max="6" width="50.42578125" style="39" hidden="1" customWidth="1"/>
    <col min="7" max="7" width="18.85546875" style="20" customWidth="1"/>
    <col min="8" max="8" width="17" style="39" customWidth="1"/>
    <col min="9" max="9" width="14.85546875" style="39" customWidth="1"/>
    <col min="10" max="10" width="30.85546875" style="39" customWidth="1"/>
    <col min="11" max="11" width="42.42578125" style="39" customWidth="1"/>
    <col min="12" max="13" width="12.7109375" style="39" customWidth="1"/>
    <col min="14" max="14" width="18.7109375" style="39" customWidth="1"/>
    <col min="15" max="15" width="23.140625" style="39" customWidth="1"/>
    <col min="16" max="16" width="25.140625" style="39" customWidth="1"/>
    <col min="17" max="17" width="59.85546875" style="39" customWidth="1"/>
    <col min="18" max="18" width="8.28515625" style="39" customWidth="1"/>
    <col min="19" max="21" width="0" style="39" hidden="1" customWidth="1"/>
    <col min="22" max="22" width="8.28515625" style="39" hidden="1" customWidth="1"/>
    <col min="23" max="23" width="12.140625" style="39" hidden="1" customWidth="1"/>
    <col min="24" max="24" width="13.42578125" style="39" hidden="1" customWidth="1"/>
    <col min="25" max="25" width="15.85546875" style="39" customWidth="1"/>
    <col min="26" max="27" width="15.7109375" style="39" customWidth="1"/>
    <col min="28" max="28" width="9.7109375" style="39" customWidth="1"/>
    <col min="29" max="29" width="16.5703125" style="39" customWidth="1"/>
    <col min="30" max="31" width="12.140625" style="39" customWidth="1"/>
    <col min="32" max="35" width="11.5703125" style="39" customWidth="1"/>
    <col min="36" max="36" width="23.7109375" style="39" customWidth="1"/>
    <col min="37" max="37" width="8.5703125" style="39" customWidth="1"/>
    <col min="38" max="38" width="10.85546875" style="39" customWidth="1"/>
    <col min="39" max="39" width="13.7109375" style="39" customWidth="1"/>
    <col min="40" max="40" width="10.85546875" style="39" customWidth="1"/>
    <col min="41" max="64" width="8.5703125" style="39" customWidth="1"/>
  </cols>
  <sheetData>
    <row r="2" spans="1:64" ht="19.5" thickBot="1" x14ac:dyDescent="0.35">
      <c r="A2" s="41"/>
      <c r="B2" s="44" t="s">
        <v>401</v>
      </c>
      <c r="C2" s="96"/>
      <c r="D2" s="96"/>
      <c r="E2" s="96"/>
      <c r="F2" s="96"/>
      <c r="G2" s="118"/>
      <c r="H2" s="118"/>
      <c r="I2" s="118"/>
      <c r="J2" s="118"/>
      <c r="K2" s="118"/>
      <c r="L2" s="118"/>
      <c r="M2" s="118"/>
      <c r="N2" s="118"/>
      <c r="O2" s="98" t="s">
        <v>93</v>
      </c>
      <c r="P2" s="99" t="e">
        <f>VLOOKUP(IDENTIF!C5,'AUX1'!B5:E52,3,0)</f>
        <v>#N/A</v>
      </c>
      <c r="Q2" s="95"/>
      <c r="R2" s="95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64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95"/>
      <c r="R3" s="42"/>
      <c r="S3" s="95"/>
      <c r="T3" s="95"/>
      <c r="U3" s="95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64" ht="21.75" thickBot="1" x14ac:dyDescent="0.3">
      <c r="A4" s="42"/>
      <c r="B4" s="42"/>
      <c r="C4" s="95"/>
      <c r="D4" s="95"/>
      <c r="E4" s="95"/>
      <c r="F4" s="95"/>
      <c r="G4" s="124" t="s">
        <v>402</v>
      </c>
      <c r="H4" s="125"/>
      <c r="I4" s="125"/>
      <c r="J4" s="125"/>
      <c r="K4" s="125"/>
      <c r="L4" s="95"/>
      <c r="M4" s="95"/>
      <c r="N4" s="95"/>
      <c r="O4" s="95"/>
      <c r="P4" s="95"/>
      <c r="Q4" s="95"/>
      <c r="R4" s="95"/>
      <c r="S4" s="95"/>
      <c r="T4" s="95"/>
      <c r="U4" s="95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64" ht="15.75" thickBot="1" x14ac:dyDescent="0.3">
      <c r="A5" s="42"/>
      <c r="B5" s="42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15.75" thickBot="1" x14ac:dyDescent="0.3">
      <c r="A6" s="42"/>
      <c r="B6" s="613" t="s">
        <v>329</v>
      </c>
      <c r="C6" s="590" t="s">
        <v>330</v>
      </c>
      <c r="D6" s="591" t="s">
        <v>331</v>
      </c>
      <c r="E6" s="591"/>
      <c r="F6" s="591"/>
      <c r="G6" s="587" t="s">
        <v>332</v>
      </c>
      <c r="H6" s="587"/>
      <c r="I6" s="101" t="s">
        <v>333</v>
      </c>
      <c r="J6" s="610" t="s">
        <v>336</v>
      </c>
      <c r="K6" s="610" t="s">
        <v>337</v>
      </c>
      <c r="L6" s="612" t="s">
        <v>403</v>
      </c>
      <c r="M6" s="612"/>
      <c r="N6" s="608" t="s">
        <v>404</v>
      </c>
      <c r="O6" s="608" t="s">
        <v>405</v>
      </c>
      <c r="P6" s="608" t="s">
        <v>406</v>
      </c>
      <c r="Q6" s="574" t="s">
        <v>347</v>
      </c>
      <c r="R6" s="95"/>
      <c r="S6" s="111" t="s">
        <v>348</v>
      </c>
      <c r="T6" s="111" t="s">
        <v>348</v>
      </c>
      <c r="U6" s="111" t="s">
        <v>348</v>
      </c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</row>
    <row r="7" spans="1:64" ht="30" x14ac:dyDescent="0.25">
      <c r="A7" s="42"/>
      <c r="B7" s="614"/>
      <c r="C7" s="614"/>
      <c r="D7" s="428" t="s">
        <v>352</v>
      </c>
      <c r="E7" s="428" t="s">
        <v>353</v>
      </c>
      <c r="F7" s="428" t="s">
        <v>354</v>
      </c>
      <c r="G7" s="429" t="s">
        <v>407</v>
      </c>
      <c r="H7" s="429" t="s">
        <v>356</v>
      </c>
      <c r="I7" s="457" t="s">
        <v>357</v>
      </c>
      <c r="J7" s="611"/>
      <c r="K7" s="611"/>
      <c r="L7" s="457" t="s">
        <v>399</v>
      </c>
      <c r="M7" s="457" t="s">
        <v>400</v>
      </c>
      <c r="N7" s="609"/>
      <c r="O7" s="609"/>
      <c r="P7" s="609"/>
      <c r="Q7" s="609"/>
      <c r="R7" s="95"/>
      <c r="S7" s="111" t="s">
        <v>362</v>
      </c>
      <c r="T7" s="111" t="s">
        <v>363</v>
      </c>
      <c r="U7" s="111" t="s">
        <v>364</v>
      </c>
      <c r="V7" s="42"/>
      <c r="W7" s="107" t="s">
        <v>408</v>
      </c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</row>
    <row r="8" spans="1:64" x14ac:dyDescent="0.25">
      <c r="A8" s="42"/>
      <c r="B8" s="397">
        <v>1</v>
      </c>
      <c r="C8" s="398" t="str">
        <f t="shared" ref="C8:C22" si="0">IF(G8="","",CONCATENATE($P$2," ",TEXT(B8,"00")," - ",T8," - ",S8," - ",U8))</f>
        <v/>
      </c>
      <c r="D8" s="438"/>
      <c r="E8" s="439"/>
      <c r="F8" s="440"/>
      <c r="G8" s="441"/>
      <c r="H8" s="442"/>
      <c r="I8" s="443"/>
      <c r="J8" s="402"/>
      <c r="K8" s="421"/>
      <c r="L8" s="406"/>
      <c r="M8" s="406"/>
      <c r="N8" s="458"/>
      <c r="O8" s="401"/>
      <c r="P8" s="399"/>
      <c r="Q8" s="459"/>
      <c r="R8" s="95"/>
      <c r="S8" s="103" t="str">
        <f>IF(G8="","",VLOOKUP(G8,'AUX1'!$M$5:$N$36,2,0))</f>
        <v/>
      </c>
      <c r="T8" s="103" t="str">
        <f>IF(S8="","",VLOOKUP(S8,'AUX1'!$N$5:$O$36,2,0))</f>
        <v/>
      </c>
      <c r="U8" s="103" t="str">
        <f>IF(H8="","",VLOOKUP(H8,'AUX1'!$M$41:$N$44,2,0))</f>
        <v/>
      </c>
      <c r="V8" s="42"/>
      <c r="W8" s="126" t="str">
        <f t="shared" ref="W8:W22" si="1">IF(N8="","",N8)</f>
        <v/>
      </c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</row>
    <row r="9" spans="1:64" x14ac:dyDescent="0.25">
      <c r="A9" s="42"/>
      <c r="B9" s="397">
        <v>2</v>
      </c>
      <c r="C9" s="398" t="str">
        <f t="shared" si="0"/>
        <v/>
      </c>
      <c r="D9" s="438"/>
      <c r="E9" s="439"/>
      <c r="F9" s="440"/>
      <c r="G9" s="441"/>
      <c r="H9" s="442"/>
      <c r="I9" s="443"/>
      <c r="J9" s="402"/>
      <c r="K9" s="421"/>
      <c r="L9" s="406"/>
      <c r="M9" s="406"/>
      <c r="N9" s="458"/>
      <c r="O9" s="401"/>
      <c r="P9" s="399"/>
      <c r="Q9" s="459"/>
      <c r="R9" s="95"/>
      <c r="S9" s="103" t="str">
        <f>IF(G9="","",VLOOKUP(G9,'AUX1'!$M$5:$N$36,2,0))</f>
        <v/>
      </c>
      <c r="T9" s="103" t="str">
        <f>IF(S9="","",VLOOKUP(S9,'AUX1'!$N$5:$O$36,2,0))</f>
        <v/>
      </c>
      <c r="U9" s="103" t="str">
        <f>IF(H9="","",VLOOKUP(H9,'AUX1'!$M$41:$N$44,2,0))</f>
        <v/>
      </c>
      <c r="V9" s="42"/>
      <c r="W9" s="126" t="str">
        <f t="shared" si="1"/>
        <v/>
      </c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</row>
    <row r="10" spans="1:64" x14ac:dyDescent="0.25">
      <c r="A10" s="42"/>
      <c r="B10" s="397">
        <v>3</v>
      </c>
      <c r="C10" s="398" t="str">
        <f t="shared" si="0"/>
        <v/>
      </c>
      <c r="D10" s="438"/>
      <c r="E10" s="439"/>
      <c r="F10" s="440"/>
      <c r="G10" s="441"/>
      <c r="H10" s="442"/>
      <c r="I10" s="443"/>
      <c r="J10" s="402"/>
      <c r="K10" s="402"/>
      <c r="L10" s="406"/>
      <c r="M10" s="406"/>
      <c r="N10" s="458"/>
      <c r="O10" s="401"/>
      <c r="P10" s="399"/>
      <c r="Q10" s="459"/>
      <c r="R10" s="95"/>
      <c r="S10" s="103" t="str">
        <f>IF(G10="","",VLOOKUP(G10,'AUX1'!$M$5:$N$36,2,0))</f>
        <v/>
      </c>
      <c r="T10" s="103" t="str">
        <f>IF(S10="","",VLOOKUP(S10,'AUX1'!$N$5:$O$36,2,0))</f>
        <v/>
      </c>
      <c r="U10" s="103" t="str">
        <f>IF(H10="","",VLOOKUP(H10,'AUX1'!$M$41:$N$44,2,0))</f>
        <v/>
      </c>
      <c r="V10" s="42"/>
      <c r="W10" s="126" t="str">
        <f t="shared" si="1"/>
        <v/>
      </c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x14ac:dyDescent="0.25">
      <c r="A11" s="42"/>
      <c r="B11" s="397">
        <v>4</v>
      </c>
      <c r="C11" s="398" t="str">
        <f t="shared" si="0"/>
        <v/>
      </c>
      <c r="D11" s="438"/>
      <c r="E11" s="439"/>
      <c r="F11" s="440"/>
      <c r="G11" s="441"/>
      <c r="H11" s="442"/>
      <c r="I11" s="443"/>
      <c r="J11" s="402"/>
      <c r="K11" s="402"/>
      <c r="L11" s="406"/>
      <c r="M11" s="406"/>
      <c r="N11" s="458"/>
      <c r="O11" s="401"/>
      <c r="P11" s="399"/>
      <c r="Q11" s="460"/>
      <c r="R11" s="95"/>
      <c r="S11" s="103" t="str">
        <f>IF(G11="","",VLOOKUP(G11,'AUX1'!$M$5:$N$36,2,0))</f>
        <v/>
      </c>
      <c r="T11" s="103" t="str">
        <f>IF(S11="","",VLOOKUP(S11,'AUX1'!$N$5:$O$36,2,0))</f>
        <v/>
      </c>
      <c r="U11" s="103" t="str">
        <f>IF(H11="","",VLOOKUP(H11,'AUX1'!$M$41:$N$44,2,0))</f>
        <v/>
      </c>
      <c r="V11" s="42"/>
      <c r="W11" s="126" t="str">
        <f t="shared" si="1"/>
        <v/>
      </c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x14ac:dyDescent="0.25">
      <c r="A12" s="42"/>
      <c r="B12" s="397">
        <v>5</v>
      </c>
      <c r="C12" s="398" t="str">
        <f t="shared" si="0"/>
        <v/>
      </c>
      <c r="D12" s="438"/>
      <c r="E12" s="439"/>
      <c r="F12" s="440"/>
      <c r="G12" s="441"/>
      <c r="H12" s="442"/>
      <c r="I12" s="443"/>
      <c r="J12" s="402"/>
      <c r="K12" s="402"/>
      <c r="L12" s="406"/>
      <c r="M12" s="406"/>
      <c r="N12" s="458"/>
      <c r="O12" s="401"/>
      <c r="P12" s="399"/>
      <c r="Q12" s="460"/>
      <c r="R12" s="95"/>
      <c r="S12" s="103" t="str">
        <f>IF(G12="","",VLOOKUP(G12,'AUX1'!$M$5:$N$36,2,0))</f>
        <v/>
      </c>
      <c r="T12" s="103" t="str">
        <f>IF(S12="","",VLOOKUP(S12,'AUX1'!$N$5:$O$36,2,0))</f>
        <v/>
      </c>
      <c r="U12" s="103" t="str">
        <f>IF(H12="","",VLOOKUP(H12,'AUX1'!$M$41:$N$44,2,0))</f>
        <v/>
      </c>
      <c r="V12" s="42"/>
      <c r="W12" s="126" t="str">
        <f t="shared" si="1"/>
        <v/>
      </c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x14ac:dyDescent="0.25">
      <c r="A13" s="42"/>
      <c r="B13" s="397">
        <v>6</v>
      </c>
      <c r="C13" s="398" t="str">
        <f t="shared" si="0"/>
        <v/>
      </c>
      <c r="D13" s="438"/>
      <c r="E13" s="439"/>
      <c r="F13" s="440"/>
      <c r="G13" s="441"/>
      <c r="H13" s="442"/>
      <c r="I13" s="443"/>
      <c r="J13" s="402"/>
      <c r="K13" s="402"/>
      <c r="L13" s="406"/>
      <c r="M13" s="406"/>
      <c r="N13" s="458"/>
      <c r="O13" s="401"/>
      <c r="P13" s="399"/>
      <c r="Q13" s="460"/>
      <c r="R13" s="42"/>
      <c r="S13" s="103" t="str">
        <f>IF(G13="","",VLOOKUP(G13,'AUX1'!$M$5:$N$36,2,0))</f>
        <v/>
      </c>
      <c r="T13" s="103" t="str">
        <f>IF(S13="","",VLOOKUP(S13,'AUX1'!$N$5:$O$36,2,0))</f>
        <v/>
      </c>
      <c r="U13" s="103" t="str">
        <f>IF(H13="","",VLOOKUP(H13,'AUX1'!$M$41:$N$44,2,0))</f>
        <v/>
      </c>
      <c r="V13" s="42"/>
      <c r="W13" s="126" t="str">
        <f t="shared" si="1"/>
        <v/>
      </c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x14ac:dyDescent="0.25">
      <c r="A14" s="42"/>
      <c r="B14" s="397">
        <v>7</v>
      </c>
      <c r="C14" s="398" t="str">
        <f t="shared" si="0"/>
        <v/>
      </c>
      <c r="D14" s="438"/>
      <c r="E14" s="439"/>
      <c r="F14" s="440"/>
      <c r="G14" s="441"/>
      <c r="H14" s="442"/>
      <c r="I14" s="443"/>
      <c r="J14" s="402"/>
      <c r="K14" s="402"/>
      <c r="L14" s="406"/>
      <c r="M14" s="406"/>
      <c r="N14" s="458"/>
      <c r="O14" s="401"/>
      <c r="P14" s="399"/>
      <c r="Q14" s="460"/>
      <c r="R14" s="42"/>
      <c r="S14" s="103" t="str">
        <f>IF(G14="","",VLOOKUP(G14,'AUX1'!$M$5:$N$36,2,0))</f>
        <v/>
      </c>
      <c r="T14" s="103" t="str">
        <f>IF(S14="","",VLOOKUP(S14,'AUX1'!$N$5:$O$36,2,0))</f>
        <v/>
      </c>
      <c r="U14" s="103" t="str">
        <f>IF(H14="","",VLOOKUP(H14,'AUX1'!$M$41:$N$44,2,0))</f>
        <v/>
      </c>
      <c r="V14" s="42"/>
      <c r="W14" s="126" t="str">
        <f t="shared" si="1"/>
        <v/>
      </c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</row>
    <row r="15" spans="1:64" x14ac:dyDescent="0.25">
      <c r="A15" s="42"/>
      <c r="B15" s="397">
        <v>8</v>
      </c>
      <c r="C15" s="398" t="str">
        <f t="shared" si="0"/>
        <v/>
      </c>
      <c r="D15" s="438"/>
      <c r="E15" s="439"/>
      <c r="F15" s="440"/>
      <c r="G15" s="441"/>
      <c r="H15" s="442"/>
      <c r="I15" s="443"/>
      <c r="J15" s="402"/>
      <c r="K15" s="402"/>
      <c r="L15" s="406"/>
      <c r="M15" s="406"/>
      <c r="N15" s="458"/>
      <c r="O15" s="401"/>
      <c r="P15" s="399"/>
      <c r="Q15" s="460"/>
      <c r="R15" s="42"/>
      <c r="S15" s="103" t="str">
        <f>IF(G15="","",VLOOKUP(G15,'AUX1'!$M$5:$N$36,2,0))</f>
        <v/>
      </c>
      <c r="T15" s="103" t="str">
        <f>IF(S15="","",VLOOKUP(S15,'AUX1'!$N$5:$O$36,2,0))</f>
        <v/>
      </c>
      <c r="U15" s="103" t="str">
        <f>IF(H15="","",VLOOKUP(H15,'AUX1'!$M$41:$N$44,2,0))</f>
        <v/>
      </c>
      <c r="V15" s="42"/>
      <c r="W15" s="126" t="str">
        <f t="shared" si="1"/>
        <v/>
      </c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</row>
    <row r="16" spans="1:64" x14ac:dyDescent="0.25">
      <c r="A16" s="42"/>
      <c r="B16" s="397">
        <v>9</v>
      </c>
      <c r="C16" s="398" t="str">
        <f t="shared" si="0"/>
        <v/>
      </c>
      <c r="D16" s="438"/>
      <c r="E16" s="439"/>
      <c r="F16" s="440"/>
      <c r="G16" s="441"/>
      <c r="H16" s="442"/>
      <c r="I16" s="443"/>
      <c r="J16" s="402"/>
      <c r="K16" s="402"/>
      <c r="L16" s="406"/>
      <c r="M16" s="406"/>
      <c r="N16" s="458"/>
      <c r="O16" s="401"/>
      <c r="P16" s="399"/>
      <c r="Q16" s="460"/>
      <c r="R16" s="42"/>
      <c r="S16" s="103" t="str">
        <f>IF(G16="","",VLOOKUP(G16,'AUX1'!$M$5:$N$36,2,0))</f>
        <v/>
      </c>
      <c r="T16" s="103" t="str">
        <f>IF(S16="","",VLOOKUP(S16,'AUX1'!$N$5:$O$36,2,0))</f>
        <v/>
      </c>
      <c r="U16" s="103" t="str">
        <f>IF(H16="","",VLOOKUP(H16,'AUX1'!$M$41:$N$44,2,0))</f>
        <v/>
      </c>
      <c r="V16" s="42"/>
      <c r="W16" s="126" t="str">
        <f t="shared" si="1"/>
        <v/>
      </c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</row>
    <row r="17" spans="2:23" x14ac:dyDescent="0.25">
      <c r="B17" s="397">
        <v>10</v>
      </c>
      <c r="C17" s="398" t="str">
        <f t="shared" si="0"/>
        <v/>
      </c>
      <c r="D17" s="438"/>
      <c r="E17" s="439"/>
      <c r="F17" s="440"/>
      <c r="G17" s="441"/>
      <c r="H17" s="442"/>
      <c r="I17" s="443"/>
      <c r="J17" s="402"/>
      <c r="K17" s="402"/>
      <c r="L17" s="406"/>
      <c r="M17" s="406"/>
      <c r="N17" s="458"/>
      <c r="O17" s="401"/>
      <c r="P17" s="399"/>
      <c r="Q17" s="460"/>
      <c r="S17" s="103" t="str">
        <f>IF(G17="","",VLOOKUP(G17,'AUX1'!$M$5:$N$36,2,0))</f>
        <v/>
      </c>
      <c r="T17" s="103" t="str">
        <f>IF(S17="","",VLOOKUP(S17,'AUX1'!$N$5:$O$36,2,0))</f>
        <v/>
      </c>
      <c r="U17" s="103" t="str">
        <f>IF(H17="","",VLOOKUP(H17,'AUX1'!$M$41:$N$44,2,0))</f>
        <v/>
      </c>
      <c r="W17" s="126" t="str">
        <f t="shared" si="1"/>
        <v/>
      </c>
    </row>
    <row r="18" spans="2:23" x14ac:dyDescent="0.25">
      <c r="B18" s="397">
        <v>11</v>
      </c>
      <c r="C18" s="398" t="str">
        <f t="shared" si="0"/>
        <v/>
      </c>
      <c r="D18" s="438"/>
      <c r="E18" s="439"/>
      <c r="F18" s="440"/>
      <c r="G18" s="441"/>
      <c r="H18" s="442"/>
      <c r="I18" s="443"/>
      <c r="J18" s="402"/>
      <c r="K18" s="402"/>
      <c r="L18" s="406"/>
      <c r="M18" s="406"/>
      <c r="N18" s="458"/>
      <c r="O18" s="401"/>
      <c r="P18" s="399"/>
      <c r="Q18" s="460"/>
      <c r="S18" s="103" t="str">
        <f>IF(G18="","",VLOOKUP(G18,'AUX1'!$M$5:$N$36,2,0))</f>
        <v/>
      </c>
      <c r="T18" s="103" t="str">
        <f>IF(S18="","",VLOOKUP(S18,'AUX1'!$N$5:$O$36,2,0))</f>
        <v/>
      </c>
      <c r="U18" s="103" t="str">
        <f>IF(H18="","",VLOOKUP(H18,'AUX1'!$M$41:$N$44,2,0))</f>
        <v/>
      </c>
      <c r="W18" s="126" t="str">
        <f t="shared" si="1"/>
        <v/>
      </c>
    </row>
    <row r="19" spans="2:23" x14ac:dyDescent="0.25">
      <c r="B19" s="397">
        <v>12</v>
      </c>
      <c r="C19" s="398" t="str">
        <f t="shared" si="0"/>
        <v/>
      </c>
      <c r="D19" s="438"/>
      <c r="E19" s="439"/>
      <c r="F19" s="440"/>
      <c r="G19" s="441"/>
      <c r="H19" s="442"/>
      <c r="I19" s="443"/>
      <c r="J19" s="402"/>
      <c r="K19" s="402"/>
      <c r="L19" s="406"/>
      <c r="M19" s="406"/>
      <c r="N19" s="458"/>
      <c r="O19" s="401"/>
      <c r="P19" s="399"/>
      <c r="Q19" s="460"/>
      <c r="S19" s="103" t="str">
        <f>IF(G19="","",VLOOKUP(G19,'AUX1'!$M$5:$N$36,2,0))</f>
        <v/>
      </c>
      <c r="T19" s="103" t="str">
        <f>IF(S19="","",VLOOKUP(S19,'AUX1'!$N$5:$O$36,2,0))</f>
        <v/>
      </c>
      <c r="U19" s="103" t="str">
        <f>IF(H19="","",VLOOKUP(H19,'AUX1'!$M$41:$N$44,2,0))</f>
        <v/>
      </c>
      <c r="W19" s="126" t="str">
        <f t="shared" si="1"/>
        <v/>
      </c>
    </row>
    <row r="20" spans="2:23" x14ac:dyDescent="0.25">
      <c r="B20" s="397">
        <v>13</v>
      </c>
      <c r="C20" s="398" t="str">
        <f t="shared" si="0"/>
        <v/>
      </c>
      <c r="D20" s="438"/>
      <c r="E20" s="439"/>
      <c r="F20" s="440"/>
      <c r="G20" s="441"/>
      <c r="H20" s="442"/>
      <c r="I20" s="443"/>
      <c r="J20" s="402"/>
      <c r="K20" s="402"/>
      <c r="L20" s="406"/>
      <c r="M20" s="406"/>
      <c r="N20" s="458"/>
      <c r="O20" s="401"/>
      <c r="P20" s="399"/>
      <c r="Q20" s="460"/>
      <c r="S20" s="103" t="str">
        <f>IF(G20="","",VLOOKUP(G20,'AUX1'!$M$5:$N$36,2,0))</f>
        <v/>
      </c>
      <c r="T20" s="103" t="str">
        <f>IF(S20="","",VLOOKUP(S20,'AUX1'!$N$5:$O$36,2,0))</f>
        <v/>
      </c>
      <c r="U20" s="103" t="str">
        <f>IF(H20="","",VLOOKUP(H20,'AUX1'!$M$41:$N$44,2,0))</f>
        <v/>
      </c>
      <c r="W20" s="126" t="str">
        <f t="shared" si="1"/>
        <v/>
      </c>
    </row>
    <row r="21" spans="2:23" x14ac:dyDescent="0.25">
      <c r="B21" s="397">
        <v>14</v>
      </c>
      <c r="C21" s="398" t="str">
        <f t="shared" si="0"/>
        <v/>
      </c>
      <c r="D21" s="438"/>
      <c r="E21" s="439"/>
      <c r="F21" s="440"/>
      <c r="G21" s="441"/>
      <c r="H21" s="442"/>
      <c r="I21" s="443"/>
      <c r="J21" s="402"/>
      <c r="K21" s="402"/>
      <c r="L21" s="406"/>
      <c r="M21" s="406"/>
      <c r="N21" s="458"/>
      <c r="O21" s="401"/>
      <c r="P21" s="399"/>
      <c r="Q21" s="460"/>
      <c r="S21" s="103" t="str">
        <f>IF(G21="","",VLOOKUP(G21,'AUX1'!$M$5:$N$36,2,0))</f>
        <v/>
      </c>
      <c r="T21" s="103" t="str">
        <f>IF(S21="","",VLOOKUP(S21,'AUX1'!$N$5:$O$36,2,0))</f>
        <v/>
      </c>
      <c r="U21" s="103" t="str">
        <f>IF(H21="","",VLOOKUP(H21,'AUX1'!$M$41:$N$44,2,0))</f>
        <v/>
      </c>
      <c r="W21" s="126" t="str">
        <f t="shared" si="1"/>
        <v/>
      </c>
    </row>
    <row r="22" spans="2:23" x14ac:dyDescent="0.25">
      <c r="B22" s="397">
        <v>15</v>
      </c>
      <c r="C22" s="398" t="str">
        <f t="shared" si="0"/>
        <v/>
      </c>
      <c r="D22" s="438"/>
      <c r="E22" s="439"/>
      <c r="F22" s="440"/>
      <c r="G22" s="441"/>
      <c r="H22" s="442"/>
      <c r="I22" s="443"/>
      <c r="J22" s="402"/>
      <c r="K22" s="402"/>
      <c r="L22" s="406"/>
      <c r="M22" s="406"/>
      <c r="N22" s="458"/>
      <c r="O22" s="401"/>
      <c r="P22" s="399"/>
      <c r="Q22" s="460"/>
      <c r="S22" s="103" t="str">
        <f>IF(G22="","",VLOOKUP(G22,'AUX1'!$M$5:$N$36,2,0))</f>
        <v/>
      </c>
      <c r="T22" s="103" t="str">
        <f>IF(S22="","",VLOOKUP(S22,'AUX1'!$N$5:$O$36,2,0))</f>
        <v/>
      </c>
      <c r="U22" s="103" t="str">
        <f>IF(H22="","",VLOOKUP(H22,'AUX1'!$M$41:$N$44,2,0))</f>
        <v/>
      </c>
      <c r="W22" s="126" t="str">
        <f t="shared" si="1"/>
        <v/>
      </c>
    </row>
    <row r="23" spans="2:23" x14ac:dyDescent="0.25">
      <c r="W23" s="127">
        <f>SUM(W8:W22)</f>
        <v>0</v>
      </c>
    </row>
    <row r="24" spans="2:23" ht="15.75" thickBot="1" x14ac:dyDescent="0.3">
      <c r="G24" s="434" t="s">
        <v>374</v>
      </c>
      <c r="H24" s="435"/>
      <c r="I24" s="435"/>
      <c r="J24" s="435"/>
      <c r="K24" s="435"/>
      <c r="L24" s="435"/>
    </row>
    <row r="26" spans="2:23" x14ac:dyDescent="0.25">
      <c r="G26" s="593"/>
      <c r="H26" s="593"/>
      <c r="I26" s="593"/>
      <c r="J26" s="593"/>
      <c r="K26" s="593"/>
      <c r="L26" s="593"/>
    </row>
    <row r="27" spans="2:23" x14ac:dyDescent="0.25">
      <c r="G27" s="593"/>
      <c r="H27" s="593"/>
      <c r="I27" s="593"/>
      <c r="J27" s="593"/>
      <c r="K27" s="593"/>
      <c r="L27" s="593"/>
    </row>
    <row r="28" spans="2:23" x14ac:dyDescent="0.25">
      <c r="G28" s="593"/>
      <c r="H28" s="593"/>
      <c r="I28" s="593"/>
      <c r="J28" s="593"/>
      <c r="K28" s="593"/>
      <c r="L28" s="593"/>
    </row>
    <row r="29" spans="2:23" x14ac:dyDescent="0.25">
      <c r="G29" s="593"/>
      <c r="H29" s="593"/>
      <c r="I29" s="593"/>
      <c r="J29" s="593"/>
      <c r="K29" s="593"/>
      <c r="L29" s="593"/>
    </row>
    <row r="30" spans="2:23" x14ac:dyDescent="0.25">
      <c r="G30" s="593"/>
      <c r="H30" s="593"/>
      <c r="I30" s="593"/>
      <c r="J30" s="593"/>
      <c r="K30" s="593"/>
      <c r="L30" s="593"/>
    </row>
  </sheetData>
  <sheetProtection algorithmName="SHA-512" hashValue="Z19R7tXsQjanEt3Gk0Dk2NIvf0m83Pkxa2WlvKlkBQQZVruwgcL/EGzscB9tn70Twt6vWfmwFD7iNc93C6MxsQ==" saltValue="OGSXancJ0Vqo56TAPqpihg==" spinCount="100000" sheet="1" objects="1" scenarios="1" selectLockedCells="1"/>
  <mergeCells count="12">
    <mergeCell ref="B6:B7"/>
    <mergeCell ref="C6:C7"/>
    <mergeCell ref="D6:F6"/>
    <mergeCell ref="G6:H6"/>
    <mergeCell ref="J6:J7"/>
    <mergeCell ref="N6:N7"/>
    <mergeCell ref="O6:O7"/>
    <mergeCell ref="P6:P7"/>
    <mergeCell ref="Q6:Q7"/>
    <mergeCell ref="G26:L30"/>
    <mergeCell ref="K6:K7"/>
    <mergeCell ref="L6:M6"/>
  </mergeCells>
  <dataValidations count="4">
    <dataValidation allowBlank="1" showInputMessage="1" showErrorMessage="1" promptTitle="Período de Execução" prompt="Previsão de Início e Final da Execução da Demanda" sqref="L8:M22"/>
    <dataValidation allowBlank="1" showInputMessage="1" showErrorMessage="1" promptTitle="Estimativa de Custo" prompt="Previsão de Gasto para o Plano de Ação" sqref="N8:N22"/>
    <dataValidation type="decimal" allowBlank="1" showInputMessage="1" showErrorMessage="1" prompt="Para: 1-Não Executado = Informar 0%; 2-Em Execução = Informar de 1% a 99%; 3-Executado = Informar 100%; 4-Substituído = Preencher a Coluna &quot;Comentários/justificativas&quot;; 5-Cancelado = Preencher a Coluna &quot;Comentários/justificativas&quot;." sqref="E8:E22">
      <formula1>0</formula1>
      <formula2>1</formula2>
    </dataValidation>
    <dataValidation allowBlank="1" showInputMessage="1" showErrorMessage="1" prompt="Se, &quot;Situação dos Planos&quot;: 4-Substituído = Informe os dados do Plano Substituto (Ex. Quantidade de diárias, quilometragem, destino da viagem etc. neste campo, sem alterar os dados originais); 5-Cancelado = Justifique o cancelamento do Plano de Ação." sqref="F8:F22"/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equal" allowBlank="1" showInputMessage="1" showErrorMessage="1" promptTitle="Dimensões" prompt="Selecionar Opção">
          <x14:formula1>
            <xm:f>'AUX1'!$M$69:$M$75</xm:f>
          </x14:formula1>
          <xm:sqref>I8:I22</xm:sqref>
        </x14:dataValidation>
        <x14:dataValidation type="list" allowBlank="1" showInputMessage="1" showErrorMessage="1" promptTitle="Tipo de Atividade" prompt="Selecionar Opção">
          <x14:formula1>
            <xm:f>'AUX1'!$M$41:$M$44</xm:f>
          </x14:formula1>
          <xm:sqref>H8:H22</xm:sqref>
        </x14:dataValidation>
        <x14:dataValidation type="list" allowBlank="1" showInputMessage="1" showErrorMessage="1" promptTitle="Finalidade" prompt="Selecionar Opção">
          <x14:formula1>
            <xm:f>'AUX1'!$M$18:$M$22</xm:f>
          </x14:formula1>
          <xm:sqref>G8:G22</xm:sqref>
        </x14:dataValidation>
        <x14:dataValidation type="list" allowBlank="1" showInputMessage="1" showErrorMessage="1" promptTitle="Situação dos Planos" prompt="Selecionar uma das opções da lista.">
          <x14:formula1>
            <xm:f>'AUX1'!$M$50:$M$54</xm:f>
          </x14:formula1>
          <xm:sqref>D8:D22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L69"/>
  <sheetViews>
    <sheetView showGridLines="0" zoomScale="80" zoomScaleNormal="80" workbookViewId="0"/>
  </sheetViews>
  <sheetFormatPr defaultColWidth="11.5703125" defaultRowHeight="15" x14ac:dyDescent="0.25"/>
  <cols>
    <col min="1" max="1" width="5.7109375" style="42" customWidth="1"/>
    <col min="2" max="2" width="15" style="42" customWidth="1"/>
    <col min="3" max="3" width="62.140625" style="42" customWidth="1"/>
    <col min="4" max="4" width="16" style="42" customWidth="1"/>
    <col min="5" max="5" width="19.7109375" style="42" customWidth="1"/>
    <col min="6" max="6" width="18.42578125" style="42" customWidth="1"/>
    <col min="7" max="7" width="15.85546875" style="42" customWidth="1"/>
    <col min="8" max="8" width="16.7109375" style="42" customWidth="1"/>
    <col min="9" max="16" width="11.5703125" style="42"/>
    <col min="17" max="17" width="8.5703125" style="42" customWidth="1"/>
    <col min="18" max="18" width="14.140625" style="42" customWidth="1"/>
    <col min="19" max="64" width="8.5703125" style="42" customWidth="1"/>
  </cols>
  <sheetData>
    <row r="1" spans="1:18" x14ac:dyDescent="0.25">
      <c r="A1" s="41"/>
    </row>
    <row r="2" spans="1:18" ht="19.5" thickBot="1" x14ac:dyDescent="0.35">
      <c r="B2" s="44" t="s">
        <v>409</v>
      </c>
      <c r="C2" s="44"/>
      <c r="D2" s="128" t="s">
        <v>250</v>
      </c>
      <c r="E2" s="129" t="s">
        <v>410</v>
      </c>
      <c r="F2" s="622" t="str">
        <f>IF(D11="","",CONCATENATE($F$18," ",TEXT(L6,"00")," - ",J6," - ",I6," - ",K6))</f>
        <v/>
      </c>
      <c r="G2" s="622"/>
    </row>
    <row r="4" spans="1:18" ht="15.75" hidden="1" thickBot="1" x14ac:dyDescent="0.3">
      <c r="A4" s="130"/>
      <c r="B4" s="131"/>
      <c r="C4" s="132" t="s">
        <v>411</v>
      </c>
      <c r="E4" s="464" t="s">
        <v>352</v>
      </c>
      <c r="F4" s="464" t="s">
        <v>353</v>
      </c>
      <c r="G4" s="133"/>
      <c r="I4" s="397" t="s">
        <v>348</v>
      </c>
      <c r="J4" s="397" t="s">
        <v>348</v>
      </c>
      <c r="K4" s="397" t="s">
        <v>348</v>
      </c>
      <c r="L4" s="623" t="s">
        <v>412</v>
      </c>
      <c r="N4" s="463" t="s">
        <v>164</v>
      </c>
      <c r="O4" s="463"/>
      <c r="P4" s="463"/>
      <c r="Q4" s="473"/>
      <c r="R4" s="470">
        <f>IF(N4=D11,G59,0)</f>
        <v>0</v>
      </c>
    </row>
    <row r="5" spans="1:18" ht="15.75" hidden="1" thickBot="1" x14ac:dyDescent="0.3">
      <c r="A5" s="130"/>
      <c r="B5" s="131"/>
      <c r="E5" s="438"/>
      <c r="F5" s="439"/>
      <c r="G5" s="133"/>
      <c r="I5" s="397" t="s">
        <v>362</v>
      </c>
      <c r="J5" s="397" t="s">
        <v>363</v>
      </c>
      <c r="K5" s="397" t="s">
        <v>364</v>
      </c>
      <c r="L5" s="623"/>
      <c r="N5" s="463" t="s">
        <v>171</v>
      </c>
      <c r="O5" s="463"/>
      <c r="P5" s="463"/>
      <c r="Q5" s="473"/>
      <c r="R5" s="471">
        <f>IF(N5=D11,G59,0)</f>
        <v>0</v>
      </c>
    </row>
    <row r="6" spans="1:18" ht="15.75" hidden="1" thickBot="1" x14ac:dyDescent="0.3">
      <c r="A6" s="130"/>
      <c r="B6" s="131"/>
      <c r="C6" s="462" t="s">
        <v>354</v>
      </c>
      <c r="G6" s="133"/>
      <c r="I6" s="103" t="str">
        <f>IF(D11="","",VLOOKUP(D11,'AUX1'!$M$5:$N$36,2,0))</f>
        <v/>
      </c>
      <c r="J6" s="461" t="str">
        <f>IF(I6="","",VLOOKUP(I6,'AUX1'!$N$5:$O$36,2,0))</f>
        <v/>
      </c>
      <c r="K6" s="461" t="str">
        <f>IF(I6="","",VLOOKUP(I6,'AUX1'!$N$34:$Q$36,4,0))</f>
        <v/>
      </c>
      <c r="L6" s="107">
        <v>1</v>
      </c>
      <c r="N6" s="474" t="s">
        <v>176</v>
      </c>
      <c r="O6" s="474"/>
      <c r="P6" s="474"/>
      <c r="Q6" s="475"/>
      <c r="R6" s="472">
        <f>IF(N6=D11,G59,0)</f>
        <v>0</v>
      </c>
    </row>
    <row r="7" spans="1:18" hidden="1" x14ac:dyDescent="0.25">
      <c r="A7" s="130"/>
      <c r="B7" s="131"/>
      <c r="C7" s="624"/>
      <c r="D7" s="625"/>
      <c r="E7" s="625"/>
      <c r="F7" s="626"/>
      <c r="G7" s="133"/>
    </row>
    <row r="8" spans="1:18" hidden="1" x14ac:dyDescent="0.25">
      <c r="A8" s="130"/>
      <c r="B8" s="131"/>
      <c r="C8" s="627"/>
      <c r="D8" s="628"/>
      <c r="E8" s="628"/>
      <c r="F8" s="629"/>
      <c r="G8" s="133"/>
    </row>
    <row r="9" spans="1:18" ht="15.75" hidden="1" thickBot="1" x14ac:dyDescent="0.3">
      <c r="A9" s="130"/>
      <c r="B9" s="134"/>
      <c r="C9" s="135"/>
      <c r="D9" s="135"/>
      <c r="E9" s="135"/>
      <c r="F9" s="135"/>
      <c r="G9" s="136"/>
    </row>
    <row r="11" spans="1:18" ht="15.75" x14ac:dyDescent="0.25">
      <c r="C11" s="481" t="s">
        <v>413</v>
      </c>
      <c r="D11" s="630"/>
      <c r="E11" s="630"/>
      <c r="G11" s="266"/>
    </row>
    <row r="12" spans="1:18" ht="15.75" x14ac:dyDescent="0.25">
      <c r="C12" s="137"/>
      <c r="G12" s="266"/>
    </row>
    <row r="13" spans="1:18" ht="15.75" x14ac:dyDescent="0.25">
      <c r="C13" s="481" t="s">
        <v>414</v>
      </c>
      <c r="D13" s="630"/>
      <c r="E13" s="630"/>
      <c r="G13" s="266"/>
    </row>
    <row r="14" spans="1:18" ht="15.75" x14ac:dyDescent="0.25">
      <c r="C14" s="137"/>
      <c r="G14" s="266"/>
    </row>
    <row r="15" spans="1:18" ht="15.75" x14ac:dyDescent="0.25">
      <c r="C15" s="481" t="s">
        <v>415</v>
      </c>
      <c r="D15" s="619"/>
      <c r="E15" s="619"/>
      <c r="G15" s="266"/>
    </row>
    <row r="18" spans="2:7" ht="30" customHeight="1" thickBot="1" x14ac:dyDescent="0.3">
      <c r="B18" s="100" t="s">
        <v>416</v>
      </c>
      <c r="C18" s="620"/>
      <c r="D18" s="620"/>
      <c r="F18" s="621" t="e">
        <f>VLOOKUP(IDENTIF!C5,'AUX1'!B5:E52,3,0)</f>
        <v>#N/A</v>
      </c>
      <c r="G18" s="621"/>
    </row>
    <row r="20" spans="2:7" x14ac:dyDescent="0.25">
      <c r="B20" s="49" t="s">
        <v>417</v>
      </c>
      <c r="C20" s="615"/>
      <c r="D20" s="615"/>
      <c r="E20" s="615"/>
      <c r="F20" s="615"/>
      <c r="G20" s="615"/>
    </row>
    <row r="22" spans="2:7" ht="13.9" customHeight="1" x14ac:dyDescent="0.25">
      <c r="B22" s="617" t="s">
        <v>418</v>
      </c>
      <c r="C22" s="615"/>
      <c r="D22" s="615"/>
      <c r="E22" s="615"/>
      <c r="F22" s="615"/>
      <c r="G22" s="615"/>
    </row>
    <row r="23" spans="2:7" x14ac:dyDescent="0.25">
      <c r="B23" s="617"/>
      <c r="C23" s="618"/>
      <c r="D23" s="615"/>
      <c r="E23" s="615"/>
      <c r="F23" s="615"/>
      <c r="G23" s="615"/>
    </row>
    <row r="24" spans="2:7" x14ac:dyDescent="0.25">
      <c r="C24" s="615"/>
      <c r="D24" s="615"/>
      <c r="E24" s="615"/>
      <c r="F24" s="615"/>
      <c r="G24" s="615"/>
    </row>
    <row r="25" spans="2:7" ht="12.75" customHeight="1" x14ac:dyDescent="0.25"/>
    <row r="26" spans="2:7" x14ac:dyDescent="0.25">
      <c r="B26" s="49" t="s">
        <v>419</v>
      </c>
      <c r="C26" s="615"/>
      <c r="D26" s="615"/>
      <c r="E26" s="615"/>
      <c r="F26" s="615"/>
      <c r="G26" s="615"/>
    </row>
    <row r="27" spans="2:7" x14ac:dyDescent="0.25">
      <c r="C27" s="615"/>
      <c r="D27" s="615"/>
      <c r="E27" s="615"/>
      <c r="F27" s="615"/>
      <c r="G27" s="615"/>
    </row>
    <row r="28" spans="2:7" x14ac:dyDescent="0.25">
      <c r="C28" s="615"/>
      <c r="D28" s="615"/>
      <c r="E28" s="615"/>
      <c r="F28" s="615"/>
      <c r="G28" s="615"/>
    </row>
    <row r="29" spans="2:7" x14ac:dyDescent="0.25">
      <c r="C29" s="615"/>
      <c r="D29" s="615"/>
      <c r="E29" s="615"/>
      <c r="F29" s="615"/>
      <c r="G29" s="615"/>
    </row>
    <row r="30" spans="2:7" x14ac:dyDescent="0.25">
      <c r="C30" s="615"/>
      <c r="D30" s="615"/>
      <c r="E30" s="615"/>
      <c r="F30" s="615"/>
      <c r="G30" s="615"/>
    </row>
    <row r="31" spans="2:7" ht="15.75" thickBot="1" x14ac:dyDescent="0.3"/>
    <row r="32" spans="2:7" ht="13.9" customHeight="1" thickBot="1" x14ac:dyDescent="0.3">
      <c r="B32" s="608" t="s">
        <v>420</v>
      </c>
      <c r="C32" s="610" t="s">
        <v>337</v>
      </c>
      <c r="D32" s="608" t="s">
        <v>421</v>
      </c>
      <c r="E32" s="608" t="s">
        <v>422</v>
      </c>
      <c r="F32" s="608" t="s">
        <v>423</v>
      </c>
      <c r="G32" s="608" t="s">
        <v>302</v>
      </c>
    </row>
    <row r="33" spans="1:7" x14ac:dyDescent="0.25">
      <c r="B33" s="609"/>
      <c r="C33" s="609"/>
      <c r="D33" s="609"/>
      <c r="E33" s="609"/>
      <c r="F33" s="609"/>
      <c r="G33" s="609"/>
    </row>
    <row r="34" spans="1:7" x14ac:dyDescent="0.25">
      <c r="A34" s="42">
        <v>1</v>
      </c>
      <c r="B34" s="401"/>
      <c r="C34" s="400"/>
      <c r="D34" s="465"/>
      <c r="E34" s="400"/>
      <c r="F34" s="466"/>
      <c r="G34" s="467">
        <f t="shared" ref="G34:G58" si="0">B34*F34</f>
        <v>0</v>
      </c>
    </row>
    <row r="35" spans="1:7" x14ac:dyDescent="0.25">
      <c r="A35" s="42">
        <v>2</v>
      </c>
      <c r="B35" s="401"/>
      <c r="C35" s="400"/>
      <c r="D35" s="465"/>
      <c r="E35" s="400"/>
      <c r="F35" s="466"/>
      <c r="G35" s="467">
        <f t="shared" si="0"/>
        <v>0</v>
      </c>
    </row>
    <row r="36" spans="1:7" x14ac:dyDescent="0.25">
      <c r="A36" s="42">
        <v>3</v>
      </c>
      <c r="B36" s="401"/>
      <c r="C36" s="400"/>
      <c r="D36" s="465"/>
      <c r="E36" s="400"/>
      <c r="F36" s="466"/>
      <c r="G36" s="467">
        <f t="shared" si="0"/>
        <v>0</v>
      </c>
    </row>
    <row r="37" spans="1:7" x14ac:dyDescent="0.25">
      <c r="A37" s="42">
        <v>4</v>
      </c>
      <c r="B37" s="401"/>
      <c r="C37" s="400"/>
      <c r="D37" s="465"/>
      <c r="E37" s="400"/>
      <c r="F37" s="466"/>
      <c r="G37" s="467">
        <f t="shared" si="0"/>
        <v>0</v>
      </c>
    </row>
    <row r="38" spans="1:7" x14ac:dyDescent="0.25">
      <c r="A38" s="42">
        <v>5</v>
      </c>
      <c r="B38" s="401"/>
      <c r="C38" s="400"/>
      <c r="D38" s="465"/>
      <c r="E38" s="400"/>
      <c r="F38" s="466"/>
      <c r="G38" s="467">
        <f t="shared" si="0"/>
        <v>0</v>
      </c>
    </row>
    <row r="39" spans="1:7" x14ac:dyDescent="0.25">
      <c r="A39" s="42">
        <v>6</v>
      </c>
      <c r="B39" s="401"/>
      <c r="C39" s="400"/>
      <c r="D39" s="465"/>
      <c r="E39" s="400"/>
      <c r="F39" s="466"/>
      <c r="G39" s="467">
        <f t="shared" si="0"/>
        <v>0</v>
      </c>
    </row>
    <row r="40" spans="1:7" x14ac:dyDescent="0.25">
      <c r="A40" s="42">
        <v>7</v>
      </c>
      <c r="B40" s="401"/>
      <c r="C40" s="400"/>
      <c r="D40" s="465"/>
      <c r="E40" s="400"/>
      <c r="F40" s="466"/>
      <c r="G40" s="467">
        <f t="shared" si="0"/>
        <v>0</v>
      </c>
    </row>
    <row r="41" spans="1:7" x14ac:dyDescent="0.25">
      <c r="A41" s="42">
        <v>8</v>
      </c>
      <c r="B41" s="401"/>
      <c r="C41" s="400"/>
      <c r="D41" s="465"/>
      <c r="E41" s="400"/>
      <c r="F41" s="466"/>
      <c r="G41" s="467">
        <f t="shared" si="0"/>
        <v>0</v>
      </c>
    </row>
    <row r="42" spans="1:7" x14ac:dyDescent="0.25">
      <c r="A42" s="42">
        <v>9</v>
      </c>
      <c r="B42" s="401"/>
      <c r="C42" s="400"/>
      <c r="D42" s="465"/>
      <c r="E42" s="400"/>
      <c r="F42" s="466"/>
      <c r="G42" s="467">
        <f t="shared" si="0"/>
        <v>0</v>
      </c>
    </row>
    <row r="43" spans="1:7" ht="15.75" customHeight="1" x14ac:dyDescent="0.25">
      <c r="A43" s="42">
        <v>10</v>
      </c>
      <c r="B43" s="401"/>
      <c r="C43" s="400"/>
      <c r="D43" s="465"/>
      <c r="E43" s="400"/>
      <c r="F43" s="466"/>
      <c r="G43" s="467">
        <f t="shared" si="0"/>
        <v>0</v>
      </c>
    </row>
    <row r="44" spans="1:7" x14ac:dyDescent="0.25">
      <c r="A44" s="42">
        <v>11</v>
      </c>
      <c r="B44" s="401"/>
      <c r="C44" s="400"/>
      <c r="D44" s="465"/>
      <c r="E44" s="400"/>
      <c r="F44" s="466"/>
      <c r="G44" s="467">
        <f t="shared" si="0"/>
        <v>0</v>
      </c>
    </row>
    <row r="45" spans="1:7" x14ac:dyDescent="0.25">
      <c r="A45" s="42">
        <v>12</v>
      </c>
      <c r="B45" s="401"/>
      <c r="C45" s="400"/>
      <c r="D45" s="465"/>
      <c r="E45" s="400"/>
      <c r="F45" s="466"/>
      <c r="G45" s="467">
        <f t="shared" si="0"/>
        <v>0</v>
      </c>
    </row>
    <row r="46" spans="1:7" x14ac:dyDescent="0.25">
      <c r="A46" s="42">
        <v>13</v>
      </c>
      <c r="B46" s="401"/>
      <c r="C46" s="400"/>
      <c r="D46" s="465"/>
      <c r="E46" s="400"/>
      <c r="F46" s="466"/>
      <c r="G46" s="467">
        <f t="shared" si="0"/>
        <v>0</v>
      </c>
    </row>
    <row r="47" spans="1:7" x14ac:dyDescent="0.25">
      <c r="A47" s="42">
        <v>14</v>
      </c>
      <c r="B47" s="401"/>
      <c r="C47" s="400"/>
      <c r="D47" s="465"/>
      <c r="E47" s="400"/>
      <c r="F47" s="466"/>
      <c r="G47" s="467">
        <f t="shared" si="0"/>
        <v>0</v>
      </c>
    </row>
    <row r="48" spans="1:7" x14ac:dyDescent="0.25">
      <c r="A48" s="42">
        <v>15</v>
      </c>
      <c r="B48" s="401"/>
      <c r="C48" s="400"/>
      <c r="D48" s="465"/>
      <c r="E48" s="400"/>
      <c r="F48" s="466"/>
      <c r="G48" s="467">
        <f t="shared" si="0"/>
        <v>0</v>
      </c>
    </row>
    <row r="49" spans="1:64" x14ac:dyDescent="0.25">
      <c r="A49" s="42">
        <v>16</v>
      </c>
      <c r="B49" s="401"/>
      <c r="C49" s="400"/>
      <c r="D49" s="465"/>
      <c r="E49" s="400"/>
      <c r="F49" s="466"/>
      <c r="G49" s="467">
        <f t="shared" si="0"/>
        <v>0</v>
      </c>
    </row>
    <row r="50" spans="1:64" x14ac:dyDescent="0.25">
      <c r="A50" s="42">
        <v>17</v>
      </c>
      <c r="B50" s="401"/>
      <c r="C50" s="400"/>
      <c r="D50" s="465"/>
      <c r="E50" s="400"/>
      <c r="F50" s="466"/>
      <c r="G50" s="467">
        <f t="shared" si="0"/>
        <v>0</v>
      </c>
    </row>
    <row r="51" spans="1:64" x14ac:dyDescent="0.25">
      <c r="A51" s="42">
        <v>18</v>
      </c>
      <c r="B51" s="401"/>
      <c r="C51" s="400"/>
      <c r="D51" s="465"/>
      <c r="E51" s="400"/>
      <c r="F51" s="466"/>
      <c r="G51" s="467">
        <f t="shared" si="0"/>
        <v>0</v>
      </c>
    </row>
    <row r="52" spans="1:64" x14ac:dyDescent="0.25">
      <c r="A52" s="42">
        <v>19</v>
      </c>
      <c r="B52" s="401"/>
      <c r="C52" s="400"/>
      <c r="D52" s="465"/>
      <c r="E52" s="400"/>
      <c r="F52" s="466"/>
      <c r="G52" s="467">
        <f t="shared" si="0"/>
        <v>0</v>
      </c>
    </row>
    <row r="53" spans="1:64" x14ac:dyDescent="0.25">
      <c r="A53" s="42">
        <v>20</v>
      </c>
      <c r="B53" s="401"/>
      <c r="C53" s="400"/>
      <c r="D53" s="465"/>
      <c r="E53" s="400"/>
      <c r="F53" s="466"/>
      <c r="G53" s="467">
        <f t="shared" si="0"/>
        <v>0</v>
      </c>
    </row>
    <row r="54" spans="1:64" x14ac:dyDescent="0.25">
      <c r="A54" s="42">
        <v>21</v>
      </c>
      <c r="B54" s="401"/>
      <c r="C54" s="400"/>
      <c r="D54" s="465"/>
      <c r="E54" s="400"/>
      <c r="F54" s="466"/>
      <c r="G54" s="467">
        <f t="shared" si="0"/>
        <v>0</v>
      </c>
    </row>
    <row r="55" spans="1:64" x14ac:dyDescent="0.25">
      <c r="A55" s="42">
        <v>22</v>
      </c>
      <c r="B55" s="401"/>
      <c r="C55" s="400"/>
      <c r="D55" s="465"/>
      <c r="E55" s="400"/>
      <c r="F55" s="466"/>
      <c r="G55" s="467">
        <f t="shared" si="0"/>
        <v>0</v>
      </c>
    </row>
    <row r="56" spans="1:64" x14ac:dyDescent="0.25">
      <c r="A56" s="42">
        <v>23</v>
      </c>
      <c r="B56" s="401"/>
      <c r="C56" s="400"/>
      <c r="D56" s="465"/>
      <c r="E56" s="400"/>
      <c r="F56" s="466"/>
      <c r="G56" s="467">
        <f t="shared" si="0"/>
        <v>0</v>
      </c>
    </row>
    <row r="57" spans="1:64" x14ac:dyDescent="0.25">
      <c r="A57" s="42">
        <v>24</v>
      </c>
      <c r="B57" s="401"/>
      <c r="C57" s="400"/>
      <c r="D57" s="465"/>
      <c r="E57" s="400"/>
      <c r="F57" s="466"/>
      <c r="G57" s="467">
        <f t="shared" si="0"/>
        <v>0</v>
      </c>
    </row>
    <row r="58" spans="1:64" x14ac:dyDescent="0.25">
      <c r="A58" s="42">
        <v>25</v>
      </c>
      <c r="B58" s="401"/>
      <c r="C58" s="400"/>
      <c r="D58" s="465"/>
      <c r="E58" s="400"/>
      <c r="F58" s="466"/>
      <c r="G58" s="467">
        <f t="shared" si="0"/>
        <v>0</v>
      </c>
    </row>
    <row r="59" spans="1:64" ht="15.75" thickBot="1" x14ac:dyDescent="0.3">
      <c r="F59" s="468" t="s">
        <v>302</v>
      </c>
      <c r="G59" s="469">
        <f>SUM(G34:G58)</f>
        <v>0</v>
      </c>
    </row>
    <row r="62" spans="1:64" x14ac:dyDescent="0.25">
      <c r="B62" s="138" t="s">
        <v>424</v>
      </c>
      <c r="C62" s="138"/>
      <c r="D62" s="138"/>
      <c r="E62" s="138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</row>
    <row r="63" spans="1:64" x14ac:dyDescent="0.25">
      <c r="B63" s="616"/>
      <c r="C63" s="616"/>
      <c r="D63" s="616"/>
      <c r="E63" s="616"/>
      <c r="F63" s="616"/>
      <c r="G63" s="616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</row>
    <row r="64" spans="1:64" x14ac:dyDescent="0.25">
      <c r="B64" s="616"/>
      <c r="C64" s="616"/>
      <c r="D64" s="616"/>
      <c r="E64" s="616"/>
      <c r="F64" s="616"/>
      <c r="G64" s="616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</row>
    <row r="65" spans="2:64" x14ac:dyDescent="0.25">
      <c r="B65" s="616"/>
      <c r="C65" s="616"/>
      <c r="D65" s="616"/>
      <c r="E65" s="616"/>
      <c r="F65" s="616"/>
      <c r="G65" s="616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39"/>
      <c r="AX65" s="139"/>
      <c r="AY65" s="139"/>
      <c r="AZ65" s="139"/>
      <c r="BA65" s="139"/>
      <c r="BB65" s="139"/>
      <c r="BC65" s="139"/>
      <c r="BD65" s="139"/>
      <c r="BE65" s="139"/>
      <c r="BF65" s="139"/>
      <c r="BG65" s="139"/>
      <c r="BH65" s="139"/>
      <c r="BI65" s="139"/>
      <c r="BJ65" s="139"/>
      <c r="BK65" s="139"/>
      <c r="BL65" s="139"/>
    </row>
    <row r="66" spans="2:64" x14ac:dyDescent="0.25">
      <c r="B66" s="616"/>
      <c r="C66" s="616"/>
      <c r="D66" s="616"/>
      <c r="E66" s="616"/>
      <c r="F66" s="616"/>
      <c r="G66" s="616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39"/>
    </row>
    <row r="67" spans="2:64" x14ac:dyDescent="0.25">
      <c r="B67" s="616"/>
      <c r="C67" s="616"/>
      <c r="D67" s="616"/>
      <c r="E67" s="616"/>
      <c r="F67" s="616"/>
      <c r="G67" s="616"/>
      <c r="AH67" s="139"/>
      <c r="AI67" s="139"/>
      <c r="AJ67" s="139"/>
      <c r="AK67" s="139"/>
      <c r="AL67" s="139"/>
      <c r="AM67" s="139"/>
      <c r="AN67" s="139"/>
      <c r="AO67" s="139"/>
      <c r="AP67" s="139"/>
      <c r="AQ67" s="139"/>
      <c r="AR67" s="139"/>
      <c r="AS67" s="139"/>
      <c r="AT67" s="139"/>
      <c r="AU67" s="139"/>
      <c r="AV67" s="139"/>
      <c r="AW67" s="139"/>
      <c r="AX67" s="139"/>
      <c r="AY67" s="139"/>
      <c r="AZ67" s="139"/>
      <c r="BA67" s="139"/>
      <c r="BB67" s="139"/>
      <c r="BC67" s="139"/>
      <c r="BD67" s="139"/>
      <c r="BE67" s="139"/>
      <c r="BF67" s="139"/>
      <c r="BG67" s="139"/>
      <c r="BH67" s="139"/>
      <c r="BI67" s="139"/>
      <c r="BJ67" s="139"/>
      <c r="BK67" s="139"/>
      <c r="BL67" s="139"/>
    </row>
    <row r="68" spans="2:64" x14ac:dyDescent="0.25">
      <c r="B68" s="616"/>
      <c r="C68" s="616"/>
      <c r="D68" s="616"/>
      <c r="E68" s="616"/>
      <c r="F68" s="616"/>
      <c r="G68" s="616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39"/>
      <c r="AX68" s="139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</row>
    <row r="69" spans="2:64" x14ac:dyDescent="0.25">
      <c r="B69" s="616"/>
      <c r="C69" s="616"/>
      <c r="D69" s="616"/>
      <c r="E69" s="616"/>
      <c r="F69" s="616"/>
      <c r="G69" s="616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39"/>
      <c r="AX69" s="139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</row>
  </sheetData>
  <sheetProtection algorithmName="SHA-512" hashValue="+lLuyH6gSbbJF6EvTPBTaeDii0WJcWvCndQLZLW0aH/bLjPPkynJ1sx/8/DIFCkec5T1zKpE4AsshLS04xI3bA==" saltValue="xYJyKqPc0VuClaecstmydA==" spinCount="100000" sheet="1" objects="1" scenarios="1" selectLockedCells="1"/>
  <mergeCells count="19">
    <mergeCell ref="F2:G2"/>
    <mergeCell ref="L4:L5"/>
    <mergeCell ref="C7:F8"/>
    <mergeCell ref="D11:E11"/>
    <mergeCell ref="D13:E13"/>
    <mergeCell ref="B22:B23"/>
    <mergeCell ref="C22:G24"/>
    <mergeCell ref="D15:E15"/>
    <mergeCell ref="C18:D18"/>
    <mergeCell ref="F18:G18"/>
    <mergeCell ref="C20:G20"/>
    <mergeCell ref="C26:G30"/>
    <mergeCell ref="B63:G69"/>
    <mergeCell ref="B32:B33"/>
    <mergeCell ref="C32:C33"/>
    <mergeCell ref="D32:D33"/>
    <mergeCell ref="E32:E33"/>
    <mergeCell ref="F32:F33"/>
    <mergeCell ref="G32:G33"/>
  </mergeCells>
  <dataValidations count="2">
    <dataValidation allowBlank="1" showInputMessage="1" showErrorMessage="1" prompt="Se, &quot;Situação dos Planos&quot;: 4-Substituído = Informe os dados do Plano Substituto (Ex. Quantidade de diárias, quilometragem, destino da viagem etc. neste campo, sem alterar os dados originais); 5-Cancelado = Justifique o cancelamento do Plano de Ação." sqref="C7"/>
    <dataValidation type="decimal" allowBlank="1" showInputMessage="1" showErrorMessage="1" prompt="Para: 1-Não Executado = Informar 0%; 2-Em Execução = Informar de 1% a 99%; 3-Executado = Informar 100%; 4-Substituído = Preencher a Coluna &quot;Comentários/justificativas&quot;; 5-Cancelado = Preencher a Coluna &quot;Comentários/justificativas&quot;." sqref="F5">
      <formula1>0</formula1>
      <formula2>1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operator="equal" allowBlank="1" showInputMessage="1" showErrorMessage="1" promptTitle="Dimensão" prompt="Selecionar Opção">
          <x14:formula1>
            <xm:f>'AUX1'!$M$69:$M$75</xm:f>
          </x14:formula1>
          <xm:sqref>D15:E15</xm:sqref>
        </x14:dataValidation>
        <x14:dataValidation type="list" allowBlank="1" showInputMessage="1" showErrorMessage="1" promptTitle="Tipo de Consumo" prompt="Selecionar Opção">
          <x14:formula1>
            <xm:f>'AUX1'!$M$34:$M$36</xm:f>
          </x14:formula1>
          <xm:sqref>D11:E11</xm:sqref>
        </x14:dataValidation>
        <x14:dataValidation type="list" allowBlank="1" showInputMessage="1" showErrorMessage="1" promptTitle="Classificação Atividade" prompt="Selecione Opção">
          <x14:formula1>
            <xm:f>'AUX1'!$M$41:$M$44</xm:f>
          </x14:formula1>
          <xm:sqref>D13:E13</xm:sqref>
        </x14:dataValidation>
        <x14:dataValidation type="list" allowBlank="1" showInputMessage="1" showErrorMessage="1" promptTitle="Situação dos Planos" prompt="Selecionar uma das opções da lista.">
          <x14:formula1>
            <xm:f>'AUX1'!$M$50:$M$54</xm:f>
          </x14:formula1>
          <xm:sqref>E5</xm:sqref>
        </x14:dataValidation>
        <x14:dataValidation type="list" allowBlank="1" showInputMessage="1" showErrorMessage="1" promptTitle="Embalagem Padrão" prompt="Selecionar Opção">
          <x14:formula1>
            <xm:f>'AUX1'!$P$40:$P$44</xm:f>
          </x14:formula1>
          <xm:sqref>D34:D58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BM1048576"/>
  <sheetViews>
    <sheetView showGridLines="0" zoomScale="80" zoomScaleNormal="80" workbookViewId="0"/>
  </sheetViews>
  <sheetFormatPr defaultColWidth="11.5703125" defaultRowHeight="15" x14ac:dyDescent="0.25"/>
  <cols>
    <col min="1" max="1" width="5.7109375" style="95" customWidth="1"/>
    <col min="2" max="2" width="7" style="95" customWidth="1"/>
    <col min="3" max="3" width="33.7109375" style="95" customWidth="1"/>
    <col min="4" max="4" width="18.140625" style="95" hidden="1" customWidth="1"/>
    <col min="5" max="5" width="12.28515625" style="95" hidden="1" customWidth="1"/>
    <col min="6" max="6" width="50.42578125" style="95" hidden="1" customWidth="1"/>
    <col min="7" max="7" width="43.28515625" style="95" customWidth="1"/>
    <col min="8" max="8" width="20.140625" style="95" customWidth="1"/>
    <col min="9" max="10" width="33" style="95" customWidth="1"/>
    <col min="11" max="12" width="13.85546875" style="95" customWidth="1"/>
    <col min="13" max="13" width="20" style="95" customWidth="1"/>
    <col min="14" max="14" width="24.7109375" style="95" customWidth="1"/>
    <col min="15" max="15" width="59.85546875" style="39" customWidth="1"/>
    <col min="16" max="16" width="8.5703125" style="95" customWidth="1"/>
    <col min="17" max="21" width="0" style="95" hidden="1" customWidth="1"/>
    <col min="22" max="22" width="16" style="95" hidden="1" customWidth="1"/>
    <col min="23" max="27" width="14.7109375" style="42" hidden="1" customWidth="1"/>
    <col min="28" max="29" width="11" style="42" hidden="1" customWidth="1"/>
    <col min="30" max="31" width="11" style="42" customWidth="1"/>
    <col min="32" max="32" width="9.5703125" style="42" customWidth="1"/>
    <col min="33" max="33" width="8.5703125" style="42" customWidth="1"/>
    <col min="34" max="65" width="8.5703125" style="95" customWidth="1"/>
  </cols>
  <sheetData>
    <row r="1" spans="1:32" x14ac:dyDescent="0.25">
      <c r="A1" s="140"/>
      <c r="G1" s="141"/>
      <c r="S1" s="42"/>
      <c r="T1" s="42"/>
      <c r="U1" s="107"/>
      <c r="V1" s="107"/>
      <c r="AD1" s="120"/>
    </row>
    <row r="2" spans="1:32" ht="19.5" customHeight="1" thickBot="1" x14ac:dyDescent="0.3">
      <c r="B2" s="142" t="s">
        <v>425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98" t="s">
        <v>426</v>
      </c>
      <c r="N2" s="99" t="e">
        <f>VLOOKUP(IDENTIF!C5,'AUX1'!B5:E52,3,0)</f>
        <v>#N/A</v>
      </c>
      <c r="O2" s="95"/>
      <c r="Q2" s="42"/>
      <c r="R2" s="42"/>
      <c r="T2" s="42"/>
      <c r="V2" s="107"/>
      <c r="W2" s="120"/>
      <c r="X2" s="107"/>
    </row>
    <row r="3" spans="1:32" x14ac:dyDescent="0.25">
      <c r="O3" s="95"/>
      <c r="Q3" s="42"/>
      <c r="R3" s="42"/>
      <c r="T3" s="42"/>
      <c r="V3" s="107"/>
      <c r="W3" s="120"/>
      <c r="X3" s="107"/>
    </row>
    <row r="4" spans="1:32" ht="21.75" thickBot="1" x14ac:dyDescent="0.3">
      <c r="G4" s="144" t="s">
        <v>427</v>
      </c>
      <c r="H4" s="145" t="s">
        <v>428</v>
      </c>
      <c r="I4" s="146"/>
      <c r="J4" s="146"/>
      <c r="O4" s="95"/>
      <c r="Q4" s="42"/>
      <c r="R4" s="42"/>
      <c r="T4" s="42"/>
      <c r="V4" s="107"/>
      <c r="W4" s="120"/>
      <c r="X4" s="107"/>
    </row>
    <row r="5" spans="1:32" x14ac:dyDescent="0.25">
      <c r="O5" s="95"/>
      <c r="Q5" s="42"/>
      <c r="R5" s="42"/>
      <c r="T5" s="147"/>
      <c r="V5" s="107"/>
      <c r="W5" s="120"/>
      <c r="X5" s="107"/>
      <c r="AB5" s="147"/>
    </row>
    <row r="6" spans="1:32" ht="15.75" thickBot="1" x14ac:dyDescent="0.3">
      <c r="O6" s="95"/>
      <c r="Q6" s="42"/>
      <c r="R6" s="42"/>
      <c r="T6" s="147"/>
      <c r="V6" s="107"/>
      <c r="W6" s="316" t="s">
        <v>516</v>
      </c>
      <c r="X6" s="107" t="s">
        <v>517</v>
      </c>
      <c r="Y6" s="316" t="s">
        <v>518</v>
      </c>
      <c r="Z6" s="107" t="s">
        <v>519</v>
      </c>
      <c r="AA6" s="316" t="s">
        <v>545</v>
      </c>
      <c r="AB6" s="147"/>
    </row>
    <row r="7" spans="1:32" ht="15.75" customHeight="1" thickBot="1" x14ac:dyDescent="0.3">
      <c r="B7" s="597" t="s">
        <v>329</v>
      </c>
      <c r="C7" s="590" t="s">
        <v>330</v>
      </c>
      <c r="D7" s="591" t="s">
        <v>331</v>
      </c>
      <c r="E7" s="591"/>
      <c r="F7" s="591"/>
      <c r="G7" s="586" t="s">
        <v>413</v>
      </c>
      <c r="H7" s="148" t="s">
        <v>333</v>
      </c>
      <c r="I7" s="575" t="s">
        <v>336</v>
      </c>
      <c r="J7" s="575" t="s">
        <v>337</v>
      </c>
      <c r="K7" s="587" t="s">
        <v>403</v>
      </c>
      <c r="L7" s="587"/>
      <c r="M7" s="586" t="s">
        <v>404</v>
      </c>
      <c r="N7" s="586" t="s">
        <v>406</v>
      </c>
      <c r="O7" s="574" t="s">
        <v>347</v>
      </c>
      <c r="Q7" s="111" t="s">
        <v>348</v>
      </c>
      <c r="R7" s="111" t="s">
        <v>348</v>
      </c>
      <c r="S7" s="111" t="s">
        <v>348</v>
      </c>
      <c r="T7" s="147"/>
      <c r="U7" s="111" t="s">
        <v>348</v>
      </c>
      <c r="V7" s="111" t="s">
        <v>348</v>
      </c>
      <c r="W7" s="107" t="s">
        <v>429</v>
      </c>
      <c r="X7" s="107" t="s">
        <v>430</v>
      </c>
      <c r="Y7" s="107" t="s">
        <v>431</v>
      </c>
      <c r="Z7" s="107" t="s">
        <v>432</v>
      </c>
      <c r="AA7" s="107" t="s">
        <v>433</v>
      </c>
      <c r="AB7" s="147"/>
    </row>
    <row r="8" spans="1:32" ht="15" customHeight="1" thickBot="1" x14ac:dyDescent="0.3">
      <c r="B8" s="598"/>
      <c r="C8" s="598"/>
      <c r="D8" s="428" t="s">
        <v>352</v>
      </c>
      <c r="E8" s="428" t="s">
        <v>353</v>
      </c>
      <c r="F8" s="428" t="s">
        <v>354</v>
      </c>
      <c r="G8" s="601"/>
      <c r="H8" s="429" t="s">
        <v>357</v>
      </c>
      <c r="I8" s="595"/>
      <c r="J8" s="595"/>
      <c r="K8" s="429" t="s">
        <v>381</v>
      </c>
      <c r="L8" s="429" t="s">
        <v>382</v>
      </c>
      <c r="M8" s="601"/>
      <c r="N8" s="601"/>
      <c r="O8" s="631"/>
      <c r="Q8" s="111" t="s">
        <v>362</v>
      </c>
      <c r="R8" s="111" t="s">
        <v>363</v>
      </c>
      <c r="S8" s="111" t="s">
        <v>364</v>
      </c>
      <c r="T8" s="147"/>
      <c r="U8" s="111" t="s">
        <v>412</v>
      </c>
      <c r="V8" s="111" t="s">
        <v>434</v>
      </c>
      <c r="W8" s="149" t="s">
        <v>140</v>
      </c>
      <c r="X8" s="149" t="s">
        <v>145</v>
      </c>
      <c r="Y8" s="149" t="s">
        <v>150</v>
      </c>
      <c r="Z8" s="149" t="s">
        <v>155</v>
      </c>
      <c r="AA8" s="149" t="s">
        <v>160</v>
      </c>
      <c r="AB8" s="147"/>
    </row>
    <row r="9" spans="1:32" ht="15.75" thickBot="1" x14ac:dyDescent="0.3">
      <c r="B9" s="397">
        <v>1</v>
      </c>
      <c r="C9" s="398" t="str">
        <f>IF(G9="","",CONCATENATE($N$2," ",TEXT(B9,"00")," - ",$M$2," - ",Q9," - ",S9))</f>
        <v/>
      </c>
      <c r="D9" s="438"/>
      <c r="E9" s="439"/>
      <c r="F9" s="440"/>
      <c r="G9" s="476"/>
      <c r="H9" s="477"/>
      <c r="I9" s="402"/>
      <c r="J9" s="402"/>
      <c r="K9" s="478"/>
      <c r="L9" s="478"/>
      <c r="M9" s="458"/>
      <c r="N9" s="399"/>
      <c r="O9" s="479"/>
      <c r="Q9" s="150" t="str">
        <f>IF(G9="","",VLOOKUP(G9,'AUX1'!$M$5:$O$36,2,0))</f>
        <v/>
      </c>
      <c r="R9" s="150" t="str">
        <f>IF(G9="","",VLOOKUP(G9,'AUX1'!$M$29:$Q$33,3,0))</f>
        <v/>
      </c>
      <c r="S9" s="150" t="str">
        <f>IF(G9="","",VLOOKUP(G9,'AUX1'!$M$29:$Q$33,5,0))</f>
        <v/>
      </c>
      <c r="T9" s="151"/>
      <c r="U9" s="111" t="str">
        <f>IF(G9="","",VLOOKUP(G9,'AUX1'!$M$29:$Q$33,2,0))</f>
        <v/>
      </c>
      <c r="V9" s="152" t="str">
        <f>IF(U9="","",M9)</f>
        <v/>
      </c>
      <c r="W9" s="153" t="str">
        <f>IF(U9="","",IF($W$8=U9,V9,""))</f>
        <v/>
      </c>
      <c r="X9" s="154" t="str">
        <f>IF(U9="","",IF($X$8=U9,V9,""))</f>
        <v/>
      </c>
      <c r="Y9" s="154" t="str">
        <f>IF(U9="","",IF($Y$8=U9,V9,""))</f>
        <v/>
      </c>
      <c r="Z9" s="154" t="str">
        <f>IF(U9="","",IF($Z$8=U9,V9,""))</f>
        <v/>
      </c>
      <c r="AA9" s="155" t="str">
        <f>IF(U9="","",IF($AA$8=U9,V9,""))</f>
        <v/>
      </c>
      <c r="AB9" s="147"/>
    </row>
    <row r="10" spans="1:32" ht="15.75" thickBot="1" x14ac:dyDescent="0.3">
      <c r="B10" s="397">
        <v>2</v>
      </c>
      <c r="C10" s="398" t="str">
        <f>IF(G10="","",CONCATENATE($N$2," ",TEXT(B10,"00")," - ",$M$2," - ",Q10," - ",S10))</f>
        <v/>
      </c>
      <c r="D10" s="438"/>
      <c r="E10" s="439"/>
      <c r="F10" s="440"/>
      <c r="G10" s="476"/>
      <c r="H10" s="477"/>
      <c r="I10" s="402"/>
      <c r="J10" s="402"/>
      <c r="K10" s="478"/>
      <c r="L10" s="478"/>
      <c r="M10" s="458"/>
      <c r="N10" s="399"/>
      <c r="O10" s="479"/>
      <c r="Q10" s="150" t="str">
        <f>IF(G10="","",VLOOKUP(G10,'AUX1'!$M$5:$O$36,2,0))</f>
        <v/>
      </c>
      <c r="R10" s="150" t="str">
        <f>IF(G10="","",VLOOKUP(G10,'AUX1'!$M$29:$Q$33,3,0))</f>
        <v/>
      </c>
      <c r="S10" s="150" t="str">
        <f>IF(G10="","",VLOOKUP(G10,'AUX1'!$M$29:$Q$33,5,0))</f>
        <v/>
      </c>
      <c r="T10" s="151"/>
      <c r="U10" s="111" t="str">
        <f>IF(G10="","",VLOOKUP(G10,'AUX1'!$M$29:$Q$33,2,0))</f>
        <v/>
      </c>
      <c r="V10" s="152" t="str">
        <f>IF(U10="","",M10)</f>
        <v/>
      </c>
      <c r="W10" s="156" t="str">
        <f>IF(U10="","",IF($W$8=U10,V10,""))</f>
        <v/>
      </c>
      <c r="X10" s="157" t="str">
        <f>IF(U10="","",IF($X$8=U10,V10,""))</f>
        <v/>
      </c>
      <c r="Y10" s="157" t="str">
        <f>IF(U10="","",IF($Y$8=U10,V10,""))</f>
        <v/>
      </c>
      <c r="Z10" s="157" t="str">
        <f>IF(U10="","",IF($Z$8=U10,V10,""))</f>
        <v/>
      </c>
      <c r="AA10" s="158" t="str">
        <f>IF(U10="","",IF($AA$8=U10,V10,""))</f>
        <v/>
      </c>
      <c r="AB10" s="147"/>
    </row>
    <row r="11" spans="1:32" ht="15.75" thickBot="1" x14ac:dyDescent="0.3">
      <c r="B11" s="397">
        <v>3</v>
      </c>
      <c r="C11" s="398" t="str">
        <f>IF(G11="","",CONCATENATE($N$2," ",TEXT(B11,"00")," - ",$M$2," - ",Q11," - ",S11))</f>
        <v/>
      </c>
      <c r="D11" s="438"/>
      <c r="E11" s="439"/>
      <c r="F11" s="440"/>
      <c r="G11" s="476"/>
      <c r="H11" s="477"/>
      <c r="I11" s="402"/>
      <c r="J11" s="402"/>
      <c r="K11" s="478"/>
      <c r="L11" s="478"/>
      <c r="M11" s="458"/>
      <c r="N11" s="399"/>
      <c r="O11" s="479"/>
      <c r="Q11" s="150" t="str">
        <f>IF(G11="","",VLOOKUP(G11,'AUX1'!$M$5:$O$36,2,0))</f>
        <v/>
      </c>
      <c r="R11" s="150" t="str">
        <f>IF(G11="","",VLOOKUP(G11,'AUX1'!$M$29:$Q$33,3,0))</f>
        <v/>
      </c>
      <c r="S11" s="150" t="str">
        <f>IF(G11="","",VLOOKUP(G11,'AUX1'!$M$29:$Q$33,5,0))</f>
        <v/>
      </c>
      <c r="T11" s="151"/>
      <c r="U11" s="111" t="str">
        <f>IF(G11="","",VLOOKUP(G11,'AUX1'!$M$29:$Q$33,2,0))</f>
        <v/>
      </c>
      <c r="V11" s="152" t="str">
        <f>IF(U11="","",M11)</f>
        <v/>
      </c>
      <c r="W11" s="156" t="str">
        <f>IF(U11="","",IF($W$8=U11,V11,""))</f>
        <v/>
      </c>
      <c r="X11" s="157" t="str">
        <f>IF(U11="","",IF($X$8=U11,V11,""))</f>
        <v/>
      </c>
      <c r="Y11" s="157" t="str">
        <f>IF(U11="","",IF($Y$8=U11,V11,""))</f>
        <v/>
      </c>
      <c r="Z11" s="157" t="str">
        <f>IF(U11="","",IF($Z$8=U11,V11,""))</f>
        <v/>
      </c>
      <c r="AA11" s="158" t="str">
        <f>IF(U11="","",IF($AA$8=U11,V11,""))</f>
        <v/>
      </c>
      <c r="AB11" s="159"/>
      <c r="AC11" s="95"/>
      <c r="AD11" s="95"/>
      <c r="AE11" s="95"/>
      <c r="AF11" s="95"/>
    </row>
    <row r="12" spans="1:32" ht="15.75" thickBot="1" x14ac:dyDescent="0.3">
      <c r="B12" s="397">
        <v>4</v>
      </c>
      <c r="C12" s="398" t="str">
        <f>IF(G12="","",CONCATENATE($N$2," ",TEXT(B12,"00")," - ",$M$2," - ",Q12," - ",S12))</f>
        <v/>
      </c>
      <c r="D12" s="438"/>
      <c r="E12" s="439"/>
      <c r="F12" s="440"/>
      <c r="G12" s="476"/>
      <c r="H12" s="477"/>
      <c r="I12" s="402"/>
      <c r="J12" s="402"/>
      <c r="K12" s="478"/>
      <c r="L12" s="478"/>
      <c r="M12" s="458"/>
      <c r="N12" s="399"/>
      <c r="O12" s="480"/>
      <c r="Q12" s="150" t="str">
        <f>IF(G12="","",VLOOKUP(G12,'AUX1'!$M$5:$O$36,2,0))</f>
        <v/>
      </c>
      <c r="R12" s="150" t="str">
        <f>IF(G12="","",VLOOKUP(G12,'AUX1'!$M$29:$Q$33,3,0))</f>
        <v/>
      </c>
      <c r="S12" s="150" t="str">
        <f>IF(G12="","",VLOOKUP(G12,'AUX1'!$M$29:$Q$33,5,0))</f>
        <v/>
      </c>
      <c r="T12" s="151"/>
      <c r="U12" s="111" t="str">
        <f>IF(G12="","",VLOOKUP(G12,'AUX1'!$M$29:$Q$33,2,0))</f>
        <v/>
      </c>
      <c r="V12" s="152" t="str">
        <f>IF(U12="","",M12)</f>
        <v/>
      </c>
      <c r="W12" s="156" t="str">
        <f>IF(U12="","",IF($W$8=U12,V12,""))</f>
        <v/>
      </c>
      <c r="X12" s="157" t="str">
        <f>IF(U12="","",IF($X$8=U12,V12,""))</f>
        <v/>
      </c>
      <c r="Y12" s="157" t="str">
        <f>IF(U12="","",IF($Y$8=U12,V12,""))</f>
        <v/>
      </c>
      <c r="Z12" s="157" t="str">
        <f>IF(U12="","",IF($Z$8=U12,V12,""))</f>
        <v/>
      </c>
      <c r="AA12" s="158" t="str">
        <f>IF(U12="","",IF($AA$8=U12,V12,""))</f>
        <v/>
      </c>
      <c r="AB12" s="159"/>
      <c r="AC12" s="95"/>
    </row>
    <row r="13" spans="1:32" ht="15.75" thickBot="1" x14ac:dyDescent="0.3">
      <c r="B13" s="397">
        <v>5</v>
      </c>
      <c r="C13" s="398" t="str">
        <f>IF(G13="","",CONCATENATE($N$2," ",TEXT(B13,"00")," - ",$M$2," - ",Q13," - ",S13))</f>
        <v/>
      </c>
      <c r="D13" s="438"/>
      <c r="E13" s="439"/>
      <c r="F13" s="440"/>
      <c r="G13" s="476"/>
      <c r="H13" s="477"/>
      <c r="I13" s="402"/>
      <c r="J13" s="402"/>
      <c r="K13" s="478"/>
      <c r="L13" s="478"/>
      <c r="M13" s="458"/>
      <c r="N13" s="399"/>
      <c r="O13" s="480"/>
      <c r="Q13" s="150" t="str">
        <f>IF(G13="","",VLOOKUP(G13,'AUX1'!$M$5:$O$36,2,0))</f>
        <v/>
      </c>
      <c r="R13" s="150" t="str">
        <f>IF(G13="","",VLOOKUP(G13,'AUX1'!$M$29:$Q$33,3,0))</f>
        <v/>
      </c>
      <c r="S13" s="150" t="str">
        <f>IF(G13="","",VLOOKUP(G13,'AUX1'!$M$29:$Q$33,5,0))</f>
        <v/>
      </c>
      <c r="T13" s="159"/>
      <c r="U13" s="111" t="str">
        <f>IF(G13="","",VLOOKUP(G13,'AUX1'!$M$29:$Q$33,2,0))</f>
        <v/>
      </c>
      <c r="V13" s="152" t="str">
        <f>IF(U13="","",M13)</f>
        <v/>
      </c>
      <c r="W13" s="160" t="str">
        <f>IF(U13="","",IF($W$8=U13,V13,""))</f>
        <v/>
      </c>
      <c r="X13" s="161" t="str">
        <f>IF(U13="","",IF($X$8=U13,V13,""))</f>
        <v/>
      </c>
      <c r="Y13" s="161" t="str">
        <f>IF(U13="","",IF($Y$8=U13,V13,""))</f>
        <v/>
      </c>
      <c r="Z13" s="161" t="str">
        <f>IF(U13="","",IF($Z$8=U13,V13,""))</f>
        <v/>
      </c>
      <c r="AA13" s="162" t="str">
        <f>IF(U13="","",IF($AA$8=U13,V13,""))</f>
        <v/>
      </c>
      <c r="AB13" s="159"/>
      <c r="AC13" s="95"/>
      <c r="AD13" s="95"/>
      <c r="AE13" s="95"/>
      <c r="AF13" s="95"/>
    </row>
    <row r="14" spans="1:32" x14ac:dyDescent="0.25">
      <c r="O14" s="95"/>
      <c r="T14" s="159"/>
      <c r="U14" s="107"/>
      <c r="V14" s="108" t="s">
        <v>302</v>
      </c>
      <c r="W14" s="106">
        <f>SUM(W9:W13)</f>
        <v>0</v>
      </c>
      <c r="X14" s="106">
        <f>SUM(X9:X13)</f>
        <v>0</v>
      </c>
      <c r="Y14" s="106">
        <f>SUM(Y9:Y13)</f>
        <v>0</v>
      </c>
      <c r="Z14" s="106">
        <f>SUM(Z9:Z13)</f>
        <v>0</v>
      </c>
      <c r="AA14" s="106">
        <f>SUM(AA9:AA13)</f>
        <v>0</v>
      </c>
      <c r="AB14" s="147"/>
      <c r="AD14" s="95"/>
      <c r="AE14" s="95"/>
      <c r="AF14" s="95"/>
    </row>
    <row r="15" spans="1:32" x14ac:dyDescent="0.25">
      <c r="O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</row>
    <row r="16" spans="1:32" ht="15.75" thickBot="1" x14ac:dyDescent="0.3">
      <c r="G16" s="163" t="s">
        <v>435</v>
      </c>
      <c r="H16" s="164" t="s">
        <v>436</v>
      </c>
      <c r="O16" s="95"/>
      <c r="W16" s="95"/>
      <c r="X16" s="165">
        <f>W14+X14</f>
        <v>0</v>
      </c>
      <c r="Y16" s="95"/>
      <c r="Z16" s="165">
        <f>Y14+Z14</f>
        <v>0</v>
      </c>
      <c r="AA16" s="95"/>
      <c r="AB16" s="95"/>
      <c r="AC16" s="95"/>
      <c r="AD16" s="95"/>
      <c r="AE16" s="95"/>
      <c r="AF16" s="95"/>
    </row>
    <row r="17" spans="7:29" ht="12.75" customHeight="1" x14ac:dyDescent="0.25">
      <c r="O17" s="95"/>
      <c r="W17" s="95"/>
      <c r="X17" s="95"/>
      <c r="Y17" s="95"/>
      <c r="Z17" s="95"/>
      <c r="AA17" s="95"/>
      <c r="AB17" s="95"/>
      <c r="AC17" s="95"/>
    </row>
    <row r="18" spans="7:29" x14ac:dyDescent="0.25">
      <c r="G18" s="632"/>
      <c r="H18" s="632"/>
      <c r="I18" s="632"/>
      <c r="J18" s="632"/>
      <c r="K18" s="632"/>
      <c r="L18" s="632"/>
      <c r="M18" s="632"/>
      <c r="N18" s="632"/>
      <c r="O18" s="95"/>
      <c r="W18" s="95"/>
      <c r="X18" s="95"/>
      <c r="Y18" s="95"/>
      <c r="Z18" s="95"/>
      <c r="AA18" s="95"/>
      <c r="AB18" s="95"/>
      <c r="AC18" s="95"/>
    </row>
    <row r="19" spans="7:29" x14ac:dyDescent="0.25">
      <c r="G19" s="632"/>
      <c r="H19" s="632"/>
      <c r="I19" s="632"/>
      <c r="J19" s="632"/>
      <c r="K19" s="632"/>
      <c r="L19" s="632"/>
      <c r="M19" s="632"/>
      <c r="N19" s="632"/>
      <c r="O19" s="95"/>
    </row>
    <row r="20" spans="7:29" x14ac:dyDescent="0.25">
      <c r="G20" s="632"/>
      <c r="H20" s="632"/>
      <c r="I20" s="632"/>
      <c r="J20" s="632"/>
      <c r="K20" s="632"/>
      <c r="L20" s="632"/>
      <c r="M20" s="632"/>
      <c r="N20" s="632"/>
      <c r="O20" s="95"/>
    </row>
    <row r="21" spans="7:29" x14ac:dyDescent="0.25">
      <c r="G21" s="632"/>
      <c r="H21" s="632"/>
      <c r="I21" s="632"/>
      <c r="J21" s="632"/>
      <c r="K21" s="632"/>
      <c r="L21" s="632"/>
      <c r="M21" s="632"/>
      <c r="N21" s="632"/>
      <c r="O21" s="95"/>
    </row>
    <row r="22" spans="7:29" x14ac:dyDescent="0.25">
      <c r="G22" s="632"/>
      <c r="H22" s="632"/>
      <c r="I22" s="632"/>
      <c r="J22" s="632"/>
      <c r="K22" s="632"/>
      <c r="L22" s="632"/>
      <c r="M22" s="632"/>
      <c r="N22" s="632"/>
    </row>
    <row r="26" spans="7:29" ht="15.75" customHeight="1" x14ac:dyDescent="0.25"/>
    <row r="31" spans="7:29" ht="15" customHeight="1" x14ac:dyDescent="0.25"/>
    <row r="40" spans="22:65" x14ac:dyDescent="0.25"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</row>
    <row r="41" spans="22:65" x14ac:dyDescent="0.25"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</row>
    <row r="42" spans="22:65" x14ac:dyDescent="0.25">
      <c r="V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</row>
    <row r="43" spans="22:65" x14ac:dyDescent="0.25">
      <c r="V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1"/>
      <c r="BM43" s="141"/>
    </row>
    <row r="44" spans="22:65" x14ac:dyDescent="0.25">
      <c r="V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1"/>
      <c r="BM44" s="141"/>
    </row>
    <row r="45" spans="22:65" x14ac:dyDescent="0.25">
      <c r="V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1"/>
      <c r="BM45" s="141"/>
    </row>
    <row r="46" spans="22:65" x14ac:dyDescent="0.25">
      <c r="V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</row>
    <row r="47" spans="22:65" x14ac:dyDescent="0.25">
      <c r="V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1"/>
      <c r="BM47" s="141"/>
    </row>
    <row r="48" spans="22:65" x14ac:dyDescent="0.25">
      <c r="V48" s="141"/>
    </row>
    <row r="49" spans="22:22" x14ac:dyDescent="0.25">
      <c r="V49" s="141"/>
    </row>
    <row r="1048576" spans="17:17" x14ac:dyDescent="0.25">
      <c r="Q1048576" s="95">
        <f>SUM(Q1:Q1048575)</f>
        <v>0</v>
      </c>
    </row>
  </sheetData>
  <sheetProtection algorithmName="SHA-512" hashValue="co7QuU3SDh+gPHn7ZF4VfSU56KEINsYlbtPp4tS9OZlN6Z+wRkj+tVkjGdnYqc9BX7C9yesqXmX5pA3AxjDtgA==" saltValue="W+Kg+cWGZG0srmUEqGqQxA==" spinCount="100000" sheet="1" objects="1" scenarios="1" selectLockedCells="1"/>
  <mergeCells count="11">
    <mergeCell ref="B7:B8"/>
    <mergeCell ref="C7:C8"/>
    <mergeCell ref="D7:F7"/>
    <mergeCell ref="G7:G8"/>
    <mergeCell ref="I7:I8"/>
    <mergeCell ref="K7:L7"/>
    <mergeCell ref="M7:M8"/>
    <mergeCell ref="N7:N8"/>
    <mergeCell ref="O7:O8"/>
    <mergeCell ref="G18:N22"/>
    <mergeCell ref="J7:J8"/>
  </mergeCells>
  <dataValidations count="2">
    <dataValidation allowBlank="1" showInputMessage="1" showErrorMessage="1" prompt="Se, &quot;Situação dos Planos&quot;: 4-Substituído = Informe os dados do Plano Substituto (Ex. Quantidade de diárias, quilometragem, destino da viagem etc. neste campo, sem alterar os dados originais); 5-Cancelado = Justifique o cancelamento do Plano de Ação." sqref="F9:F13"/>
    <dataValidation type="decimal" allowBlank="1" showInputMessage="1" showErrorMessage="1" prompt="Para: 1-Não Executado = Informar 0%; 2-Em Execução = Informar de 1% a 99%; 3-Executado = Informar 100%; 4-Substituído = Preencher a Coluna &quot;Comentários/justificativas&quot;; 5-Cancelado = Preencher a Coluna &quot;Comentários/justificativas&quot;." sqref="E9:E13">
      <formula1>0</formula1>
      <formula2>1</formula2>
    </dataValidation>
  </dataValidations>
  <pageMargins left="0.511811024" right="0.511811024" top="0.78740157499999996" bottom="0.78740157499999996" header="0.31496062000000002" footer="0.31496062000000002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e Consumo" prompt="Selecionar Opção">
          <x14:formula1>
            <xm:f>'AUX1'!$M$29:$M$33</xm:f>
          </x14:formula1>
          <xm:sqref>G9:G13</xm:sqref>
        </x14:dataValidation>
        <x14:dataValidation type="list" operator="equal" allowBlank="1" showInputMessage="1" showErrorMessage="1" promptTitle="Dimensões" prompt="Selecione uma Opção">
          <x14:formula1>
            <xm:f>'AUX1'!$M$69:$M$75</xm:f>
          </x14:formula1>
          <xm:sqref>H9:H13</xm:sqref>
        </x14:dataValidation>
        <x14:dataValidation type="list" allowBlank="1" showInputMessage="1" showErrorMessage="1" promptTitle="Situação dos Planos" prompt="Selecionar uma das opções da lista.">
          <x14:formula1>
            <xm:f>'AUX1'!$M$50:$M$54</xm:f>
          </x14:formula1>
          <xm:sqref>D9:D13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68"/>
  <sheetViews>
    <sheetView showGridLines="0" topLeftCell="A13" zoomScale="80" zoomScaleNormal="80" workbookViewId="0">
      <selection activeCell="C34" sqref="C34"/>
    </sheetView>
  </sheetViews>
  <sheetFormatPr defaultColWidth="11.5703125" defaultRowHeight="15" x14ac:dyDescent="0.25"/>
  <cols>
    <col min="1" max="1" width="5.7109375" style="42" customWidth="1"/>
    <col min="2" max="2" width="15" style="42" customWidth="1"/>
    <col min="3" max="3" width="62.140625" style="42" customWidth="1"/>
    <col min="4" max="4" width="16" style="42" customWidth="1"/>
    <col min="5" max="5" width="19.7109375" style="42" customWidth="1"/>
    <col min="6" max="6" width="18.42578125" style="42" customWidth="1"/>
    <col min="7" max="7" width="15.85546875" style="42" customWidth="1"/>
    <col min="8" max="8" width="16.7109375" style="42" customWidth="1"/>
    <col min="9" max="16" width="11.5703125" style="42"/>
    <col min="17" max="17" width="8.5703125" style="42" customWidth="1"/>
    <col min="18" max="18" width="14.140625" style="42" customWidth="1"/>
    <col min="19" max="64" width="8.5703125" style="42" customWidth="1"/>
  </cols>
  <sheetData>
    <row r="1" spans="1:18" x14ac:dyDescent="0.25">
      <c r="A1" s="41"/>
    </row>
    <row r="2" spans="1:18" ht="19.5" thickBot="1" x14ac:dyDescent="0.35">
      <c r="B2" s="44" t="s">
        <v>577</v>
      </c>
      <c r="C2" s="44"/>
      <c r="D2" s="44"/>
      <c r="E2" s="44"/>
      <c r="F2" s="44"/>
      <c r="G2" s="44"/>
    </row>
    <row r="4" spans="1:18" ht="15.75" hidden="1" thickBot="1" x14ac:dyDescent="0.3">
      <c r="A4" s="130"/>
      <c r="B4" s="131"/>
      <c r="C4" s="132" t="s">
        <v>411</v>
      </c>
      <c r="E4" s="464" t="s">
        <v>352</v>
      </c>
      <c r="F4" s="464" t="s">
        <v>353</v>
      </c>
      <c r="G4" s="133"/>
      <c r="I4" s="489" t="s">
        <v>348</v>
      </c>
      <c r="J4" s="489" t="s">
        <v>348</v>
      </c>
      <c r="K4" s="489" t="s">
        <v>348</v>
      </c>
      <c r="L4" s="623" t="s">
        <v>412</v>
      </c>
      <c r="N4" s="463" t="s">
        <v>164</v>
      </c>
      <c r="O4" s="463"/>
      <c r="P4" s="463"/>
      <c r="Q4" s="473"/>
      <c r="R4" s="470" t="e">
        <f>IF(N4=#REF!,G68,0)</f>
        <v>#REF!</v>
      </c>
    </row>
    <row r="5" spans="1:18" hidden="1" x14ac:dyDescent="0.25">
      <c r="A5" s="130"/>
      <c r="B5" s="131"/>
      <c r="E5" s="438"/>
      <c r="F5" s="439"/>
      <c r="G5" s="133"/>
      <c r="I5" s="489" t="s">
        <v>362</v>
      </c>
      <c r="J5" s="489" t="s">
        <v>363</v>
      </c>
      <c r="K5" s="489" t="s">
        <v>364</v>
      </c>
      <c r="L5" s="623"/>
      <c r="N5" s="463" t="s">
        <v>171</v>
      </c>
      <c r="O5" s="463"/>
      <c r="P5" s="463"/>
      <c r="Q5" s="473"/>
      <c r="R5" s="471" t="e">
        <f>IF(N5=#REF!,G68,0)</f>
        <v>#REF!</v>
      </c>
    </row>
    <row r="6" spans="1:18" ht="15.75" hidden="1" thickBot="1" x14ac:dyDescent="0.3">
      <c r="A6" s="130"/>
      <c r="B6" s="131"/>
      <c r="C6" s="462" t="s">
        <v>354</v>
      </c>
      <c r="G6" s="133"/>
      <c r="I6" s="103" t="e">
        <f>IF(#REF!="","",VLOOKUP(#REF!,[1]AUX1!$M$5:$N$36,2,0))</f>
        <v>#REF!</v>
      </c>
      <c r="J6" s="461" t="e">
        <f>IF(I6="","",VLOOKUP(I6,[1]AUX1!$N$5:$O$36,2,0))</f>
        <v>#REF!</v>
      </c>
      <c r="K6" s="461" t="e">
        <f>IF(I6="","",VLOOKUP(I6,[1]AUX1!$N$34:$Q$36,4,0))</f>
        <v>#REF!</v>
      </c>
      <c r="L6" s="107">
        <v>1</v>
      </c>
      <c r="N6" s="474" t="s">
        <v>176</v>
      </c>
      <c r="O6" s="474"/>
      <c r="P6" s="474"/>
      <c r="Q6" s="475"/>
      <c r="R6" s="472" t="e">
        <f>IF(N6=#REF!,G68,0)</f>
        <v>#REF!</v>
      </c>
    </row>
    <row r="7" spans="1:18" hidden="1" x14ac:dyDescent="0.25">
      <c r="A7" s="130"/>
      <c r="B7" s="131"/>
      <c r="C7" s="624"/>
      <c r="D7" s="625"/>
      <c r="E7" s="625"/>
      <c r="F7" s="633"/>
      <c r="G7" s="133"/>
    </row>
    <row r="8" spans="1:18" hidden="1" x14ac:dyDescent="0.25">
      <c r="A8" s="130"/>
      <c r="B8" s="131"/>
      <c r="C8" s="627"/>
      <c r="D8" s="628"/>
      <c r="E8" s="628"/>
      <c r="F8" s="629"/>
      <c r="G8" s="133"/>
    </row>
    <row r="9" spans="1:18" ht="15.75" hidden="1" thickBot="1" x14ac:dyDescent="0.3">
      <c r="A9" s="130"/>
      <c r="B9" s="134"/>
      <c r="C9" s="135"/>
      <c r="D9" s="135"/>
      <c r="E9" s="135"/>
      <c r="F9" s="135"/>
      <c r="G9" s="136"/>
    </row>
    <row r="15" spans="1:18" s="42" customFormat="1" ht="15.75" thickBot="1" x14ac:dyDescent="0.3"/>
    <row r="16" spans="1:18" s="42" customFormat="1" ht="13.9" customHeight="1" thickBot="1" x14ac:dyDescent="0.3">
      <c r="B16" s="608" t="s">
        <v>420</v>
      </c>
      <c r="C16" s="610" t="s">
        <v>337</v>
      </c>
      <c r="D16" s="608" t="s">
        <v>421</v>
      </c>
      <c r="E16" s="608" t="s">
        <v>422</v>
      </c>
      <c r="F16" s="608" t="s">
        <v>423</v>
      </c>
      <c r="G16" s="608" t="s">
        <v>302</v>
      </c>
    </row>
    <row r="17" spans="1:7" s="42" customFormat="1" x14ac:dyDescent="0.25">
      <c r="B17" s="609"/>
      <c r="C17" s="609"/>
      <c r="D17" s="609"/>
      <c r="E17" s="609"/>
      <c r="F17" s="609"/>
      <c r="G17" s="609"/>
    </row>
    <row r="18" spans="1:7" s="42" customFormat="1" x14ac:dyDescent="0.25">
      <c r="A18" s="42">
        <v>1</v>
      </c>
      <c r="B18" s="488"/>
      <c r="C18" s="400"/>
      <c r="D18" s="465"/>
      <c r="E18" s="400"/>
      <c r="F18" s="466"/>
      <c r="G18" s="467">
        <f t="shared" ref="G18:G67" si="0">B18*F18</f>
        <v>0</v>
      </c>
    </row>
    <row r="19" spans="1:7" s="42" customFormat="1" x14ac:dyDescent="0.25">
      <c r="A19" s="42">
        <v>2</v>
      </c>
      <c r="B19" s="488"/>
      <c r="C19" s="400"/>
      <c r="D19" s="465"/>
      <c r="E19" s="400"/>
      <c r="F19" s="466"/>
      <c r="G19" s="467">
        <f t="shared" si="0"/>
        <v>0</v>
      </c>
    </row>
    <row r="20" spans="1:7" s="42" customFormat="1" x14ac:dyDescent="0.25">
      <c r="A20" s="42">
        <v>3</v>
      </c>
      <c r="B20" s="488"/>
      <c r="C20" s="400"/>
      <c r="D20" s="465"/>
      <c r="E20" s="400"/>
      <c r="F20" s="466"/>
      <c r="G20" s="467">
        <f t="shared" si="0"/>
        <v>0</v>
      </c>
    </row>
    <row r="21" spans="1:7" s="42" customFormat="1" x14ac:dyDescent="0.25">
      <c r="A21" s="42">
        <v>4</v>
      </c>
      <c r="B21" s="488"/>
      <c r="C21" s="400"/>
      <c r="D21" s="465"/>
      <c r="E21" s="400"/>
      <c r="F21" s="466"/>
      <c r="G21" s="467">
        <f t="shared" si="0"/>
        <v>0</v>
      </c>
    </row>
    <row r="22" spans="1:7" s="42" customFormat="1" x14ac:dyDescent="0.25">
      <c r="A22" s="42">
        <v>5</v>
      </c>
      <c r="B22" s="488"/>
      <c r="C22" s="400"/>
      <c r="D22" s="465"/>
      <c r="E22" s="400"/>
      <c r="F22" s="466"/>
      <c r="G22" s="467">
        <f t="shared" si="0"/>
        <v>0</v>
      </c>
    </row>
    <row r="23" spans="1:7" s="42" customFormat="1" x14ac:dyDescent="0.25">
      <c r="A23" s="42">
        <v>6</v>
      </c>
      <c r="B23" s="488"/>
      <c r="C23" s="400"/>
      <c r="D23" s="465"/>
      <c r="E23" s="400"/>
      <c r="F23" s="466"/>
      <c r="G23" s="467">
        <f t="shared" si="0"/>
        <v>0</v>
      </c>
    </row>
    <row r="24" spans="1:7" s="42" customFormat="1" x14ac:dyDescent="0.25">
      <c r="A24" s="42">
        <v>7</v>
      </c>
      <c r="B24" s="488"/>
      <c r="C24" s="400"/>
      <c r="D24" s="465"/>
      <c r="E24" s="400"/>
      <c r="F24" s="466"/>
      <c r="G24" s="467">
        <f t="shared" si="0"/>
        <v>0</v>
      </c>
    </row>
    <row r="25" spans="1:7" s="42" customFormat="1" x14ac:dyDescent="0.25">
      <c r="A25" s="42">
        <v>8</v>
      </c>
      <c r="B25" s="488"/>
      <c r="C25" s="400"/>
      <c r="D25" s="465"/>
      <c r="E25" s="400"/>
      <c r="F25" s="466"/>
      <c r="G25" s="467">
        <f t="shared" si="0"/>
        <v>0</v>
      </c>
    </row>
    <row r="26" spans="1:7" s="42" customFormat="1" x14ac:dyDescent="0.25">
      <c r="A26" s="42">
        <v>9</v>
      </c>
      <c r="B26" s="488"/>
      <c r="C26" s="400"/>
      <c r="D26" s="465"/>
      <c r="E26" s="400"/>
      <c r="F26" s="466"/>
      <c r="G26" s="467">
        <f t="shared" si="0"/>
        <v>0</v>
      </c>
    </row>
    <row r="27" spans="1:7" s="42" customFormat="1" ht="15.75" customHeight="1" x14ac:dyDescent="0.25">
      <c r="A27" s="42">
        <v>10</v>
      </c>
      <c r="B27" s="488"/>
      <c r="C27" s="400"/>
      <c r="D27" s="465"/>
      <c r="E27" s="400"/>
      <c r="F27" s="466"/>
      <c r="G27" s="467">
        <f t="shared" si="0"/>
        <v>0</v>
      </c>
    </row>
    <row r="28" spans="1:7" s="42" customFormat="1" x14ac:dyDescent="0.25">
      <c r="A28" s="42">
        <v>11</v>
      </c>
      <c r="B28" s="488"/>
      <c r="C28" s="400"/>
      <c r="D28" s="465"/>
      <c r="E28" s="400"/>
      <c r="F28" s="466"/>
      <c r="G28" s="467">
        <f t="shared" si="0"/>
        <v>0</v>
      </c>
    </row>
    <row r="29" spans="1:7" s="42" customFormat="1" x14ac:dyDescent="0.25">
      <c r="A29" s="42">
        <v>12</v>
      </c>
      <c r="B29" s="488"/>
      <c r="C29" s="400"/>
      <c r="D29" s="465"/>
      <c r="E29" s="400"/>
      <c r="F29" s="466"/>
      <c r="G29" s="467">
        <f t="shared" si="0"/>
        <v>0</v>
      </c>
    </row>
    <row r="30" spans="1:7" s="42" customFormat="1" x14ac:dyDescent="0.25">
      <c r="A30" s="42">
        <v>13</v>
      </c>
      <c r="B30" s="488"/>
      <c r="C30" s="400"/>
      <c r="D30" s="465"/>
      <c r="E30" s="400"/>
      <c r="F30" s="466"/>
      <c r="G30" s="467">
        <f t="shared" si="0"/>
        <v>0</v>
      </c>
    </row>
    <row r="31" spans="1:7" s="42" customFormat="1" x14ac:dyDescent="0.25">
      <c r="A31" s="42">
        <v>14</v>
      </c>
      <c r="B31" s="488"/>
      <c r="C31" s="400"/>
      <c r="D31" s="465"/>
      <c r="E31" s="400"/>
      <c r="F31" s="466"/>
      <c r="G31" s="467">
        <f t="shared" si="0"/>
        <v>0</v>
      </c>
    </row>
    <row r="32" spans="1:7" s="42" customFormat="1" x14ac:dyDescent="0.25">
      <c r="A32" s="42">
        <v>15</v>
      </c>
      <c r="B32" s="488"/>
      <c r="C32" s="400"/>
      <c r="D32" s="465"/>
      <c r="E32" s="400"/>
      <c r="F32" s="466"/>
      <c r="G32" s="467">
        <f t="shared" si="0"/>
        <v>0</v>
      </c>
    </row>
    <row r="33" spans="1:7" x14ac:dyDescent="0.25">
      <c r="A33" s="42">
        <v>16</v>
      </c>
      <c r="B33" s="488"/>
      <c r="C33" s="400"/>
      <c r="D33" s="465"/>
      <c r="E33" s="400"/>
      <c r="F33" s="466"/>
      <c r="G33" s="467">
        <f t="shared" si="0"/>
        <v>0</v>
      </c>
    </row>
    <row r="34" spans="1:7" x14ac:dyDescent="0.25">
      <c r="A34" s="42">
        <v>17</v>
      </c>
      <c r="B34" s="488"/>
      <c r="C34" s="400"/>
      <c r="D34" s="465"/>
      <c r="E34" s="400"/>
      <c r="F34" s="466"/>
      <c r="G34" s="467">
        <f t="shared" si="0"/>
        <v>0</v>
      </c>
    </row>
    <row r="35" spans="1:7" x14ac:dyDescent="0.25">
      <c r="A35" s="42">
        <v>18</v>
      </c>
      <c r="B35" s="488"/>
      <c r="C35" s="400"/>
      <c r="D35" s="465"/>
      <c r="E35" s="400"/>
      <c r="F35" s="466"/>
      <c r="G35" s="467">
        <f t="shared" si="0"/>
        <v>0</v>
      </c>
    </row>
    <row r="36" spans="1:7" x14ac:dyDescent="0.25">
      <c r="A36" s="42">
        <v>19</v>
      </c>
      <c r="B36" s="488"/>
      <c r="C36" s="400"/>
      <c r="D36" s="465"/>
      <c r="E36" s="400"/>
      <c r="F36" s="466"/>
      <c r="G36" s="467">
        <f t="shared" si="0"/>
        <v>0</v>
      </c>
    </row>
    <row r="37" spans="1:7" x14ac:dyDescent="0.25">
      <c r="A37" s="42">
        <v>20</v>
      </c>
      <c r="B37" s="488"/>
      <c r="C37" s="400"/>
      <c r="D37" s="465"/>
      <c r="E37" s="400"/>
      <c r="F37" s="466"/>
      <c r="G37" s="467">
        <f t="shared" si="0"/>
        <v>0</v>
      </c>
    </row>
    <row r="38" spans="1:7" x14ac:dyDescent="0.25">
      <c r="A38" s="42">
        <v>21</v>
      </c>
      <c r="B38" s="488"/>
      <c r="C38" s="400"/>
      <c r="D38" s="465"/>
      <c r="E38" s="400"/>
      <c r="F38" s="466"/>
      <c r="G38" s="467">
        <f t="shared" si="0"/>
        <v>0</v>
      </c>
    </row>
    <row r="39" spans="1:7" x14ac:dyDescent="0.25">
      <c r="A39" s="42">
        <v>22</v>
      </c>
      <c r="B39" s="488"/>
      <c r="C39" s="400"/>
      <c r="D39" s="465"/>
      <c r="E39" s="400"/>
      <c r="F39" s="466"/>
      <c r="G39" s="467">
        <f t="shared" si="0"/>
        <v>0</v>
      </c>
    </row>
    <row r="40" spans="1:7" x14ac:dyDescent="0.25">
      <c r="A40" s="42">
        <v>23</v>
      </c>
      <c r="B40" s="488"/>
      <c r="C40" s="400"/>
      <c r="D40" s="465"/>
      <c r="E40" s="400"/>
      <c r="F40" s="466"/>
      <c r="G40" s="467">
        <f t="shared" si="0"/>
        <v>0</v>
      </c>
    </row>
    <row r="41" spans="1:7" x14ac:dyDescent="0.25">
      <c r="A41" s="42">
        <v>24</v>
      </c>
      <c r="B41" s="488"/>
      <c r="C41" s="400"/>
      <c r="D41" s="465"/>
      <c r="E41" s="400"/>
      <c r="F41" s="466"/>
      <c r="G41" s="467">
        <f t="shared" si="0"/>
        <v>0</v>
      </c>
    </row>
    <row r="42" spans="1:7" x14ac:dyDescent="0.25">
      <c r="A42" s="42">
        <v>25</v>
      </c>
      <c r="B42" s="488"/>
      <c r="C42" s="400"/>
      <c r="D42" s="465"/>
      <c r="E42" s="400"/>
      <c r="F42" s="466"/>
      <c r="G42" s="467">
        <f t="shared" si="0"/>
        <v>0</v>
      </c>
    </row>
    <row r="43" spans="1:7" x14ac:dyDescent="0.25">
      <c r="A43" s="42">
        <v>26</v>
      </c>
      <c r="B43" s="488"/>
      <c r="C43" s="400"/>
      <c r="D43" s="465"/>
      <c r="E43" s="400"/>
      <c r="F43" s="466"/>
      <c r="G43" s="467">
        <f t="shared" si="0"/>
        <v>0</v>
      </c>
    </row>
    <row r="44" spans="1:7" x14ac:dyDescent="0.25">
      <c r="A44" s="42">
        <v>27</v>
      </c>
      <c r="B44" s="488"/>
      <c r="C44" s="400"/>
      <c r="D44" s="465"/>
      <c r="E44" s="400"/>
      <c r="F44" s="466"/>
      <c r="G44" s="467">
        <f t="shared" si="0"/>
        <v>0</v>
      </c>
    </row>
    <row r="45" spans="1:7" x14ac:dyDescent="0.25">
      <c r="A45" s="42">
        <v>28</v>
      </c>
      <c r="B45" s="488"/>
      <c r="C45" s="400"/>
      <c r="D45" s="465"/>
      <c r="E45" s="400"/>
      <c r="F45" s="466"/>
      <c r="G45" s="467">
        <f t="shared" si="0"/>
        <v>0</v>
      </c>
    </row>
    <row r="46" spans="1:7" x14ac:dyDescent="0.25">
      <c r="A46" s="42">
        <v>29</v>
      </c>
      <c r="B46" s="488"/>
      <c r="C46" s="400"/>
      <c r="D46" s="465"/>
      <c r="E46" s="400"/>
      <c r="F46" s="466"/>
      <c r="G46" s="467">
        <f t="shared" si="0"/>
        <v>0</v>
      </c>
    </row>
    <row r="47" spans="1:7" x14ac:dyDescent="0.25">
      <c r="A47" s="42">
        <v>30</v>
      </c>
      <c r="B47" s="488"/>
      <c r="C47" s="400"/>
      <c r="D47" s="465"/>
      <c r="E47" s="400"/>
      <c r="F47" s="466"/>
      <c r="G47" s="467">
        <f t="shared" si="0"/>
        <v>0</v>
      </c>
    </row>
    <row r="48" spans="1:7" x14ac:dyDescent="0.25">
      <c r="A48" s="42">
        <v>31</v>
      </c>
      <c r="B48" s="488"/>
      <c r="C48" s="400"/>
      <c r="D48" s="465"/>
      <c r="E48" s="400"/>
      <c r="F48" s="466"/>
      <c r="G48" s="467">
        <f t="shared" si="0"/>
        <v>0</v>
      </c>
    </row>
    <row r="49" spans="1:7" x14ac:dyDescent="0.25">
      <c r="A49" s="42">
        <v>32</v>
      </c>
      <c r="B49" s="488"/>
      <c r="C49" s="400"/>
      <c r="D49" s="465"/>
      <c r="E49" s="400"/>
      <c r="F49" s="466"/>
      <c r="G49" s="467">
        <f t="shared" si="0"/>
        <v>0</v>
      </c>
    </row>
    <row r="50" spans="1:7" x14ac:dyDescent="0.25">
      <c r="A50" s="42">
        <v>33</v>
      </c>
      <c r="B50" s="488"/>
      <c r="C50" s="400"/>
      <c r="D50" s="465"/>
      <c r="E50" s="400"/>
      <c r="F50" s="466"/>
      <c r="G50" s="467">
        <f t="shared" si="0"/>
        <v>0</v>
      </c>
    </row>
    <row r="51" spans="1:7" x14ac:dyDescent="0.25">
      <c r="A51" s="42">
        <v>34</v>
      </c>
      <c r="B51" s="488"/>
      <c r="C51" s="400"/>
      <c r="D51" s="465"/>
      <c r="E51" s="400"/>
      <c r="F51" s="466"/>
      <c r="G51" s="467">
        <f t="shared" si="0"/>
        <v>0</v>
      </c>
    </row>
    <row r="52" spans="1:7" x14ac:dyDescent="0.25">
      <c r="A52" s="42">
        <v>35</v>
      </c>
      <c r="B52" s="488"/>
      <c r="C52" s="400"/>
      <c r="D52" s="465"/>
      <c r="E52" s="400"/>
      <c r="F52" s="466"/>
      <c r="G52" s="467">
        <f t="shared" si="0"/>
        <v>0</v>
      </c>
    </row>
    <row r="53" spans="1:7" x14ac:dyDescent="0.25">
      <c r="A53" s="42">
        <v>36</v>
      </c>
      <c r="B53" s="488"/>
      <c r="C53" s="400"/>
      <c r="D53" s="465"/>
      <c r="E53" s="400"/>
      <c r="F53" s="466"/>
      <c r="G53" s="467">
        <f t="shared" si="0"/>
        <v>0</v>
      </c>
    </row>
    <row r="54" spans="1:7" x14ac:dyDescent="0.25">
      <c r="A54" s="42">
        <v>37</v>
      </c>
      <c r="B54" s="488"/>
      <c r="C54" s="400"/>
      <c r="D54" s="465"/>
      <c r="E54" s="400"/>
      <c r="F54" s="466"/>
      <c r="G54" s="467">
        <f t="shared" si="0"/>
        <v>0</v>
      </c>
    </row>
    <row r="55" spans="1:7" x14ac:dyDescent="0.25">
      <c r="A55" s="42">
        <v>38</v>
      </c>
      <c r="B55" s="488"/>
      <c r="C55" s="400"/>
      <c r="D55" s="465"/>
      <c r="E55" s="400"/>
      <c r="F55" s="466"/>
      <c r="G55" s="467">
        <f t="shared" si="0"/>
        <v>0</v>
      </c>
    </row>
    <row r="56" spans="1:7" x14ac:dyDescent="0.25">
      <c r="A56" s="42">
        <v>39</v>
      </c>
      <c r="B56" s="488"/>
      <c r="C56" s="400"/>
      <c r="D56" s="465"/>
      <c r="E56" s="400"/>
      <c r="F56" s="466"/>
      <c r="G56" s="467">
        <f t="shared" si="0"/>
        <v>0</v>
      </c>
    </row>
    <row r="57" spans="1:7" x14ac:dyDescent="0.25">
      <c r="A57" s="42">
        <v>40</v>
      </c>
      <c r="B57" s="488"/>
      <c r="C57" s="400"/>
      <c r="D57" s="465"/>
      <c r="E57" s="400"/>
      <c r="F57" s="466"/>
      <c r="G57" s="467">
        <f t="shared" si="0"/>
        <v>0</v>
      </c>
    </row>
    <row r="58" spans="1:7" x14ac:dyDescent="0.25">
      <c r="A58" s="42">
        <v>41</v>
      </c>
      <c r="B58" s="488"/>
      <c r="C58" s="400"/>
      <c r="D58" s="465"/>
      <c r="E58" s="400"/>
      <c r="F58" s="466"/>
      <c r="G58" s="467">
        <f t="shared" si="0"/>
        <v>0</v>
      </c>
    </row>
    <row r="59" spans="1:7" x14ac:dyDescent="0.25">
      <c r="A59" s="42">
        <v>42</v>
      </c>
      <c r="B59" s="488"/>
      <c r="C59" s="400"/>
      <c r="D59" s="465"/>
      <c r="E59" s="400"/>
      <c r="F59" s="466"/>
      <c r="G59" s="467">
        <f t="shared" si="0"/>
        <v>0</v>
      </c>
    </row>
    <row r="60" spans="1:7" x14ac:dyDescent="0.25">
      <c r="A60" s="42">
        <v>43</v>
      </c>
      <c r="B60" s="488"/>
      <c r="C60" s="400"/>
      <c r="D60" s="465"/>
      <c r="E60" s="400"/>
      <c r="F60" s="466"/>
      <c r="G60" s="467">
        <f t="shared" si="0"/>
        <v>0</v>
      </c>
    </row>
    <row r="61" spans="1:7" x14ac:dyDescent="0.25">
      <c r="A61" s="42">
        <v>44</v>
      </c>
      <c r="B61" s="488"/>
      <c r="C61" s="400"/>
      <c r="D61" s="465"/>
      <c r="E61" s="400"/>
      <c r="F61" s="466"/>
      <c r="G61" s="467">
        <f t="shared" si="0"/>
        <v>0</v>
      </c>
    </row>
    <row r="62" spans="1:7" x14ac:dyDescent="0.25">
      <c r="A62" s="42">
        <v>45</v>
      </c>
      <c r="B62" s="488"/>
      <c r="C62" s="400"/>
      <c r="D62" s="465"/>
      <c r="E62" s="400"/>
      <c r="F62" s="466"/>
      <c r="G62" s="467">
        <f t="shared" si="0"/>
        <v>0</v>
      </c>
    </row>
    <row r="63" spans="1:7" x14ac:dyDescent="0.25">
      <c r="A63" s="42">
        <v>46</v>
      </c>
      <c r="B63" s="488"/>
      <c r="C63" s="400"/>
      <c r="D63" s="465"/>
      <c r="E63" s="400"/>
      <c r="F63" s="466"/>
      <c r="G63" s="467">
        <f t="shared" si="0"/>
        <v>0</v>
      </c>
    </row>
    <row r="64" spans="1:7" x14ac:dyDescent="0.25">
      <c r="A64" s="42">
        <v>47</v>
      </c>
      <c r="B64" s="488"/>
      <c r="C64" s="400"/>
      <c r="D64" s="465"/>
      <c r="E64" s="400"/>
      <c r="F64" s="466"/>
      <c r="G64" s="467">
        <f t="shared" si="0"/>
        <v>0</v>
      </c>
    </row>
    <row r="65" spans="1:7" x14ac:dyDescent="0.25">
      <c r="A65" s="42">
        <v>48</v>
      </c>
      <c r="B65" s="488"/>
      <c r="C65" s="400"/>
      <c r="D65" s="465"/>
      <c r="E65" s="400"/>
      <c r="F65" s="466"/>
      <c r="G65" s="467">
        <f t="shared" si="0"/>
        <v>0</v>
      </c>
    </row>
    <row r="66" spans="1:7" x14ac:dyDescent="0.25">
      <c r="A66" s="42">
        <v>49</v>
      </c>
      <c r="B66" s="488"/>
      <c r="C66" s="400"/>
      <c r="D66" s="465"/>
      <c r="E66" s="400"/>
      <c r="F66" s="466"/>
      <c r="G66" s="467">
        <f t="shared" si="0"/>
        <v>0</v>
      </c>
    </row>
    <row r="67" spans="1:7" x14ac:dyDescent="0.25">
      <c r="A67" s="42">
        <v>50</v>
      </c>
      <c r="B67" s="488"/>
      <c r="C67" s="400"/>
      <c r="D67" s="465"/>
      <c r="E67" s="400"/>
      <c r="F67" s="466"/>
      <c r="G67" s="467">
        <f t="shared" si="0"/>
        <v>0</v>
      </c>
    </row>
    <row r="68" spans="1:7" ht="15.75" thickBot="1" x14ac:dyDescent="0.3">
      <c r="F68" s="468" t="s">
        <v>302</v>
      </c>
      <c r="G68" s="469">
        <f>SUM(G18:G67)</f>
        <v>0</v>
      </c>
    </row>
  </sheetData>
  <sheetProtection algorithmName="SHA-512" hashValue="H31POpfiH4Y6j8TQCM1hs9XXOhzEJCmcTRXNyH4lox73a3PKomROLQ812KENykbGkPtdAjJ0ubrlZajy4VvMTg==" saltValue="b1nrD8VP/ZpF7XD8gcRSgg==" spinCount="100000" sheet="1" objects="1" scenarios="1" selectLockedCells="1"/>
  <mergeCells count="8">
    <mergeCell ref="L4:L5"/>
    <mergeCell ref="C7:F8"/>
    <mergeCell ref="B16:B17"/>
    <mergeCell ref="C16:C17"/>
    <mergeCell ref="D16:D17"/>
    <mergeCell ref="E16:E17"/>
    <mergeCell ref="F16:F17"/>
    <mergeCell ref="G16:G17"/>
  </mergeCells>
  <dataValidations count="2">
    <dataValidation allowBlank="1" showInputMessage="1" showErrorMessage="1" prompt="Se, &quot;Situação dos Planos&quot;: 4-Substituído = Informe os dados do Plano Substituto (Ex. Quantidade de diárias, quilometragem, destino da viagem etc. neste campo, sem alterar os dados originais); 5-Cancelado = Justifique o cancelamento do Plano de Ação." sqref="C7"/>
    <dataValidation type="decimal" allowBlank="1" showInputMessage="1" showErrorMessage="1" prompt="Para: 1-Não Executado = Informar 0%; 2-Em Execução = Informar de 1% a 99%; 3-Executado = Informar 100%; 4-Substituído = Preencher a Coluna &quot;Comentários/justificativas&quot;; 5-Cancelado = Preencher a Coluna &quot;Comentários/justificativas&quot;." sqref="F5">
      <formula1>0</formula1>
      <formula2>1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ituação dos Planos" prompt="Selecionar uma das opções da lista.">
          <x14:formula1>
            <xm:f>'F:\PLANEJAMENTO 2024\[PLANEJAMENTO 2023 vs excel (3).xlsx]AUX1'!#REF!</xm:f>
          </x14:formula1>
          <xm:sqref>E5</xm:sqref>
        </x14:dataValidation>
        <x14:dataValidation type="list" allowBlank="1" showInputMessage="1" showErrorMessage="1" promptTitle="Embalagem Padrão" prompt="Selecionar Opção">
          <x14:formula1>
            <xm:f>'F:\PLANEJAMENTO 2024\[PLANEJAMENTO 2023 vs excel (3).xlsx]AUX1'!#REF!</xm:f>
          </x14:formula1>
          <xm:sqref>D18:D67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AUX1</vt:lpstr>
      <vt:lpstr>IDENTIF</vt:lpstr>
      <vt:lpstr>VAT</vt:lpstr>
      <vt:lpstr>EVE</vt:lpstr>
      <vt:lpstr>EST</vt:lpstr>
      <vt:lpstr>FUN</vt:lpstr>
      <vt:lpstr>CATEN</vt:lpstr>
      <vt:lpstr>LAB_MEX</vt:lpstr>
      <vt:lpstr>Controle Interno</vt:lpstr>
      <vt:lpstr>EXTRAT_1</vt:lpstr>
      <vt:lpstr>EXTRAT_2</vt:lpstr>
      <vt:lpstr>PERFIL 2017-2019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VALCI PEREIRA RIOS</dc:creator>
  <cp:lastModifiedBy>JOSE VALCI PEREIRA RIOS</cp:lastModifiedBy>
  <dcterms:created xsi:type="dcterms:W3CDTF">2022-07-11T14:30:03Z</dcterms:created>
  <dcterms:modified xsi:type="dcterms:W3CDTF">2023-06-22T12:30:54Z</dcterms:modified>
</cp:coreProperties>
</file>